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90" windowHeight="7110" tabRatio="737" activeTab="0"/>
  </bookViews>
  <sheets>
    <sheet name="Übersicht" sheetId="1" r:id="rId1"/>
    <sheet name="1_Bew.-, Fgr-, Zeitaufstieg" sheetId="2" r:id="rId2"/>
    <sheet name="2_VGr-Zulage NACH Fgr-aufstieg" sheetId="3" r:id="rId3"/>
    <sheet name="3_VGr-Zul. OHNE Fgr-aufstieg" sheetId="4" r:id="rId4"/>
  </sheets>
  <definedNames>
    <definedName name="_xlnm.Print_Area" localSheetId="1">'1_Bew.-, Fgr-, Zeitaufstieg'!$A$1:$N$70</definedName>
    <definedName name="_xlnm.Print_Area" localSheetId="2">'2_VGr-Zulage NACH Fgr-aufstieg'!$A$1:$K$65</definedName>
    <definedName name="_xlnm.Print_Area" localSheetId="3">'3_VGr-Zul. OHNE Fgr-aufstieg'!$A$1:$K$49</definedName>
    <definedName name="_xlnm.Print_Area" localSheetId="0">'Übersicht'!$B$1:$F$35</definedName>
  </definedNames>
  <calcPr fullCalcOnLoad="1"/>
</workbook>
</file>

<file path=xl/sharedStrings.xml><?xml version="1.0" encoding="utf-8"?>
<sst xmlns="http://schemas.openxmlformats.org/spreadsheetml/2006/main" count="192" uniqueCount="131">
  <si>
    <t>Datei zur Überprüfung der Anspruchsvoraussetzungen im Rahmen der Überleitung</t>
  </si>
  <si>
    <t>Bewährungs- und Fallgruppenaufstiege (§ 8 Abs. 1 bis 3 ARR-Ü-Konf)</t>
  </si>
  <si>
    <t>A.</t>
  </si>
  <si>
    <r>
      <t xml:space="preserve">Mitarbeiterin der  </t>
    </r>
    <r>
      <rPr>
        <b/>
        <sz val="10"/>
        <rFont val="Verdana"/>
        <family val="2"/>
      </rPr>
      <t>EGr. 3, 5, 6 oder 8</t>
    </r>
  </si>
  <si>
    <t>ja</t>
  </si>
  <si>
    <t>Beginn der Zeit der Bewährung bzw. der Tätigkeit:</t>
  </si>
  <si>
    <t xml:space="preserve">erforderliche Zeit der Bewährung bzw. Tätigkeit </t>
  </si>
  <si>
    <t>Jahre</t>
  </si>
  <si>
    <t>Tag der Überleitung</t>
  </si>
  <si>
    <t xml:space="preserve">Beginn der Bewährungszeit </t>
  </si>
  <si>
    <t>Tag nach Ablauf 
der Bewährungzeit</t>
  </si>
  <si>
    <r>
      <t xml:space="preserve">Tag nach Ablauf von 
</t>
    </r>
    <r>
      <rPr>
        <b/>
        <sz val="9"/>
        <rFont val="Verdana"/>
        <family val="2"/>
      </rPr>
      <t>50 v.H.</t>
    </r>
    <r>
      <rPr>
        <sz val="9"/>
        <rFont val="Verdana"/>
        <family val="0"/>
      </rPr>
      <t xml:space="preserve"> der Bewährungzeit</t>
    </r>
  </si>
  <si>
    <t xml:space="preserve">Die erforderliche Zeit der Bewährung oder Tätigkeit </t>
  </si>
  <si>
    <t>B.</t>
  </si>
  <si>
    <r>
      <t xml:space="preserve">Die </t>
    </r>
    <r>
      <rPr>
        <b/>
        <sz val="9"/>
        <rFont val="Verdana"/>
        <family val="2"/>
      </rPr>
      <t>zeitliche</t>
    </r>
    <r>
      <rPr>
        <sz val="9"/>
        <rFont val="Verdana"/>
        <family val="0"/>
      </rPr>
      <t xml:space="preserve"> Voraussetzung des § 8 </t>
    </r>
  </si>
  <si>
    <r>
      <t xml:space="preserve">Mitarbeiterin, die in eine der </t>
    </r>
    <r>
      <rPr>
        <b/>
        <sz val="9"/>
        <rFont val="Verdana"/>
        <family val="2"/>
      </rPr>
      <t>EGrn. 2, 9 bis 15</t>
    </r>
    <r>
      <rPr>
        <sz val="9"/>
        <rFont val="Verdana"/>
        <family val="2"/>
      </rPr>
      <t xml:space="preserve"> übergeleitet wird</t>
    </r>
  </si>
  <si>
    <r>
      <t xml:space="preserve">Mitarbeiterin, die in eine der </t>
    </r>
    <r>
      <rPr>
        <b/>
        <sz val="9"/>
        <rFont val="Verdana"/>
        <family val="2"/>
      </rPr>
      <t>EGrn. 3, 5, 6 oder 8</t>
    </r>
    <r>
      <rPr>
        <sz val="9"/>
        <rFont val="Verdana"/>
        <family val="2"/>
      </rPr>
      <t xml:space="preserve"> übergeleitet wird</t>
    </r>
  </si>
  <si>
    <t xml:space="preserve">Die Höhergruppierung wäre erfolgt </t>
  </si>
  <si>
    <t>am:</t>
  </si>
  <si>
    <t>1. Voraussetzung erfüllt?</t>
  </si>
  <si>
    <t>2. Voraussetzung erfüllt?</t>
  </si>
  <si>
    <r>
      <t xml:space="preserve">Mitarbeiterin der  </t>
    </r>
    <r>
      <rPr>
        <b/>
        <sz val="10"/>
        <rFont val="Verdana"/>
        <family val="2"/>
      </rPr>
      <t>EGr. 2 oder 9 bis 15</t>
    </r>
  </si>
  <si>
    <t>Tag nach Ablauf des 
Überleitungszeitraums</t>
  </si>
  <si>
    <r>
      <t xml:space="preserve">wären, obwohl </t>
    </r>
    <r>
      <rPr>
        <b/>
        <sz val="9"/>
        <rFont val="Verdana"/>
        <family val="2"/>
      </rPr>
      <t xml:space="preserve">die Hälfte </t>
    </r>
    <r>
      <rPr>
        <sz val="9"/>
        <rFont val="Verdana"/>
        <family val="0"/>
      </rPr>
      <t>der erforderlichen Zeit der Bewährung oder Tätigkeit</t>
    </r>
  </si>
  <si>
    <t>C.</t>
  </si>
  <si>
    <t>Aufstiegszeit 
3 Jahre oder kürzer?</t>
  </si>
  <si>
    <t>Voraussetzung des 
Abs. 1 erfüllt?</t>
  </si>
  <si>
    <t>Voraussetzungen des 
Abs. 2 erfüllt?</t>
  </si>
  <si>
    <t>Höhergruppierung
vor dem 1.1.2011</t>
  </si>
  <si>
    <t xml:space="preserve">Höhergruppierung gem. § 8 Abs. 1 ARR-Ü-Konf </t>
  </si>
  <si>
    <t>am</t>
  </si>
  <si>
    <t>Neuberechnung des Vergleichsentgelts</t>
  </si>
  <si>
    <t>gem § 8 Abs. 2 ARR-Ü-Konf zum</t>
  </si>
  <si>
    <t>Hälfte der Bewährungszeit</t>
  </si>
  <si>
    <r>
      <t xml:space="preserve">Die </t>
    </r>
    <r>
      <rPr>
        <sz val="9"/>
        <rFont val="Verdana"/>
        <family val="0"/>
      </rPr>
      <t xml:space="preserve">Voraussetzung des § 8 </t>
    </r>
    <r>
      <rPr>
        <b/>
        <sz val="9"/>
        <rFont val="Verdana"/>
        <family val="2"/>
      </rPr>
      <t>Abs. 3</t>
    </r>
    <r>
      <rPr>
        <sz val="9"/>
        <rFont val="Verdana"/>
        <family val="0"/>
      </rPr>
      <t xml:space="preserve"> ARR-Ü-Konf</t>
    </r>
  </si>
  <si>
    <r>
      <t xml:space="preserve">ist  </t>
    </r>
    <r>
      <rPr>
        <b/>
        <sz val="9"/>
        <rFont val="Verdana"/>
        <family val="2"/>
      </rPr>
      <t>zur Hälfte</t>
    </r>
    <r>
      <rPr>
        <sz val="9"/>
        <rFont val="Verdana"/>
        <family val="0"/>
      </rPr>
      <t xml:space="preserve">  erfüllt mit Ablauf des</t>
    </r>
  </si>
  <si>
    <t>•</t>
  </si>
  <si>
    <r>
      <t xml:space="preserve">§ 8 </t>
    </r>
    <r>
      <rPr>
        <b/>
        <sz val="9"/>
        <rFont val="Verdana"/>
        <family val="2"/>
      </rPr>
      <t>Absatz 1</t>
    </r>
    <r>
      <rPr>
        <sz val="9"/>
        <rFont val="Verdana"/>
        <family val="2"/>
      </rPr>
      <t xml:space="preserve"> ARR-Ü-Konf:</t>
    </r>
  </si>
  <si>
    <r>
      <t xml:space="preserve">§ 8 </t>
    </r>
    <r>
      <rPr>
        <b/>
        <sz val="9"/>
        <rFont val="Verdana"/>
        <family val="2"/>
      </rPr>
      <t>Absatz 2</t>
    </r>
    <r>
      <rPr>
        <sz val="9"/>
        <rFont val="Verdana"/>
        <family val="2"/>
      </rPr>
      <t xml:space="preserve"> ARR-Ü-Konf:</t>
    </r>
  </si>
  <si>
    <r>
      <t xml:space="preserve">§ 8 </t>
    </r>
    <r>
      <rPr>
        <b/>
        <sz val="9"/>
        <rFont val="Verdana"/>
        <family val="2"/>
      </rPr>
      <t>Absatz 3</t>
    </r>
    <r>
      <rPr>
        <sz val="9"/>
        <rFont val="Verdana"/>
        <family val="2"/>
      </rPr>
      <t xml:space="preserve"> ARR-Ü-Konf:</t>
    </r>
  </si>
  <si>
    <t>hätte bestanden ab</t>
  </si>
  <si>
    <t>Der Anspruch auf die Vergütungsgruppenzulage</t>
  </si>
  <si>
    <r>
      <t>Absatz 2</t>
    </r>
    <r>
      <rPr>
        <sz val="9"/>
        <rFont val="Verdana"/>
        <family val="0"/>
      </rPr>
      <t xml:space="preserve"> ARR-Ü-Konf ist erfüllt</t>
    </r>
  </si>
  <si>
    <r>
      <t xml:space="preserve">Die </t>
    </r>
    <r>
      <rPr>
        <b/>
        <sz val="9"/>
        <rFont val="Verdana"/>
        <family val="2"/>
      </rPr>
      <t>zeitliche</t>
    </r>
    <r>
      <rPr>
        <sz val="9"/>
        <rFont val="Verdana"/>
        <family val="0"/>
      </rPr>
      <t xml:space="preserve"> Voraussetzung des § 9 </t>
    </r>
  </si>
  <si>
    <t xml:space="preserve">Anspruch auf die Besitzstandszulage </t>
  </si>
  <si>
    <t>gem § 9 Abs. 2 ARR-Ü-Konf ab</t>
  </si>
  <si>
    <t>Überprüfung von Besitzständen im Rahmen der Überleitung</t>
  </si>
  <si>
    <t>Bewährungs- und Fallgruppenaufstiege</t>
  </si>
  <si>
    <t xml:space="preserve">Vergütungsgruppenzulage OHNE </t>
  </si>
  <si>
    <t>vorausgehenden Fallgruppenaufstieg</t>
  </si>
  <si>
    <t>Voraussetzung erfüllt?</t>
  </si>
  <si>
    <t>nein</t>
  </si>
  <si>
    <r>
      <t xml:space="preserve">Sieht die VergO </t>
    </r>
    <r>
      <rPr>
        <b/>
        <sz val="9"/>
        <rFont val="Verdana"/>
        <family val="2"/>
      </rPr>
      <t>nach</t>
    </r>
    <r>
      <rPr>
        <sz val="9"/>
        <rFont val="Verdana"/>
        <family val="0"/>
      </rPr>
      <t xml:space="preserve"> dem Bewährungs-/Fallgruppen-</t>
    </r>
  </si>
  <si>
    <r>
      <t xml:space="preserve">aufstieg eine </t>
    </r>
    <r>
      <rPr>
        <b/>
        <sz val="9"/>
        <rFont val="Verdana"/>
        <family val="2"/>
      </rPr>
      <t>Vergütungsgruppenzulage</t>
    </r>
    <r>
      <rPr>
        <sz val="9"/>
        <rFont val="Verdana"/>
        <family val="0"/>
      </rPr>
      <t xml:space="preserve"> vor?</t>
    </r>
  </si>
  <si>
    <t xml:space="preserve"> Jahre</t>
  </si>
  <si>
    <t>Höhergruppierung</t>
  </si>
  <si>
    <t xml:space="preserve">§ 8 Absatz 2 </t>
  </si>
  <si>
    <t>sowie</t>
  </si>
  <si>
    <t>Der Fallgruppenaufstieg ist am 31. Dez. 2008</t>
  </si>
  <si>
    <t>bereits erfolgt?</t>
  </si>
  <si>
    <t>b)  für die noch ausstehende Vergütungsgruppenzulage</t>
  </si>
  <si>
    <r>
      <t xml:space="preserve">Tag nach Ablauf der
</t>
    </r>
    <r>
      <rPr>
        <b/>
        <sz val="9"/>
        <rFont val="Verdana"/>
        <family val="2"/>
      </rPr>
      <t>Gesamt</t>
    </r>
    <r>
      <rPr>
        <sz val="9"/>
        <rFont val="Verdana"/>
        <family val="0"/>
      </rPr>
      <t>-Bewährungzeit</t>
    </r>
  </si>
  <si>
    <t>für den bereits erfolgten Fallgruppenaufstieg</t>
  </si>
  <si>
    <t>a)</t>
  </si>
  <si>
    <t>b)</t>
  </si>
  <si>
    <t>für die noch ausstehende Vergütungsgruppenzulage</t>
  </si>
  <si>
    <t>Gesamtzeit</t>
  </si>
  <si>
    <r>
      <t>Absatz 3 b</t>
    </r>
    <r>
      <rPr>
        <sz val="9"/>
        <rFont val="Verdana"/>
        <family val="0"/>
      </rPr>
      <t xml:space="preserve"> ARR-Ü-Konf ist erfüllt</t>
    </r>
  </si>
  <si>
    <t>gem § 9 Abs. 3 b ARR-Ü-Konf ab</t>
  </si>
  <si>
    <r>
      <t xml:space="preserve">Vergütungsgruppenzulagen (§ 9 </t>
    </r>
    <r>
      <rPr>
        <b/>
        <sz val="9"/>
        <color indexed="10"/>
        <rFont val="Verdana"/>
        <family val="2"/>
      </rPr>
      <t xml:space="preserve">Abs. 3 Buchst. </t>
    </r>
    <r>
      <rPr>
        <b/>
        <sz val="10"/>
        <color indexed="10"/>
        <rFont val="Verdana"/>
        <family val="2"/>
      </rPr>
      <t>a</t>
    </r>
    <r>
      <rPr>
        <b/>
        <sz val="9"/>
        <rFont val="Verdana"/>
        <family val="2"/>
      </rPr>
      <t xml:space="preserve"> ARR-Ü-Konf)</t>
    </r>
  </si>
  <si>
    <t>Bewährungs- und Fallgruppenaufstiege (§ 8 Abs. 1 bis 3</t>
  </si>
  <si>
    <t>ggf. § 9 Abs. 3a ARR-Ü-Konf)</t>
  </si>
  <si>
    <t>Vergütungsgruppenzulage  NACH  vorausgegangenem Fallgruppenaufstieg</t>
  </si>
  <si>
    <t>Ø</t>
  </si>
  <si>
    <t>Tabellenblatt</t>
  </si>
  <si>
    <t>Fallgruppenaufstieg</t>
  </si>
  <si>
    <t>Bearbeitungsstand:</t>
  </si>
  <si>
    <t>A. Klus, Landeskirchenamt Hannover</t>
  </si>
  <si>
    <t>1_Bew.-, Fgr-, Zeitaufstieg</t>
  </si>
  <si>
    <t>2_VGr-Zulage NACH Fgr-aufstieg</t>
  </si>
  <si>
    <t>3_VGr-Zul. OHNE Fgr-aufstieg</t>
  </si>
  <si>
    <t>(Name der Mitarbeiterin/des Mitarbeiters)</t>
  </si>
  <si>
    <t>(Anstellungsträger)</t>
  </si>
  <si>
    <r>
      <t xml:space="preserve">Beginn der Zeit der Bewährung bzw. der Tätigkeit 
</t>
    </r>
    <r>
      <rPr>
        <sz val="8"/>
        <rFont val="Verdana"/>
        <family val="2"/>
      </rPr>
      <t>(unter Einbeziehung evtl. zu berücksichtigender Vorzeiten)</t>
    </r>
  </si>
  <si>
    <t>(unter Einbeziehung evtl. zu berücksichtigender Vorzeiten)</t>
  </si>
  <si>
    <t>Vergütungsgruppenzulage in den</t>
  </si>
  <si>
    <r>
      <t xml:space="preserve">Die </t>
    </r>
    <r>
      <rPr>
        <b/>
        <sz val="9"/>
        <rFont val="Verdana"/>
        <family val="2"/>
      </rPr>
      <t>zeitliche</t>
    </r>
    <r>
      <rPr>
        <sz val="9"/>
        <rFont val="Verdana"/>
        <family val="0"/>
      </rPr>
      <t xml:space="preserve"> Voraussetzung des § 8 
Absatz 1 ARR-Ü-Konf ist erfüllt</t>
    </r>
  </si>
  <si>
    <t>Mitarbeiterin, die spätestens bis zum 28.02.2013 höhergruppiert worden wären,</t>
  </si>
  <si>
    <t>Höhergruppierung
vor dem 1.3.2013</t>
  </si>
  <si>
    <t>ist erfüllt (Höhergruppierung bis 28.02.2013)</t>
  </si>
  <si>
    <r>
      <t xml:space="preserve">noch </t>
    </r>
    <r>
      <rPr>
        <b/>
        <sz val="9"/>
        <rFont val="Verdana"/>
        <family val="2"/>
      </rPr>
      <t xml:space="preserve">nicht </t>
    </r>
    <r>
      <rPr>
        <sz val="9"/>
        <rFont val="Verdana"/>
        <family val="2"/>
      </rPr>
      <t>am 1.1.2009 erfüllt war</t>
    </r>
  </si>
  <si>
    <t xml:space="preserve">Bewährungs- und Fallgruppenaufstiege in den </t>
  </si>
  <si>
    <t>auf eine folgende Vergütungsgruppenzulage</t>
  </si>
  <si>
    <t>(Mitarbeiterin, die in eine Vergütungsgruppenzulage ohne vorausgehenden 
 Fallgruppenaufstieg erreicht hätte, aber nicht die Voraussetzungen des 
 Absatzes 2 erfüllt)</t>
  </si>
  <si>
    <t>wäre erfüllt mit Ablauf des</t>
  </si>
  <si>
    <r>
      <t>Absatz 2a</t>
    </r>
    <r>
      <rPr>
        <sz val="9"/>
        <rFont val="Verdana"/>
        <family val="0"/>
      </rPr>
      <t xml:space="preserve"> ARR-Ü-Konf ist erfüllt</t>
    </r>
  </si>
  <si>
    <t>Voraussetzungen des 
Abs. 2a erfüllt?</t>
  </si>
  <si>
    <r>
      <t xml:space="preserve">Vergütungsgruppenzulage OHNE vorausgehenden Fallgruppenaufstieg 
(§ 9 Absätze </t>
    </r>
    <r>
      <rPr>
        <b/>
        <sz val="9"/>
        <color indexed="10"/>
        <rFont val="Verdana"/>
        <family val="2"/>
      </rPr>
      <t>2 und 2a</t>
    </r>
    <r>
      <rPr>
        <b/>
        <sz val="9"/>
        <rFont val="Verdana"/>
        <family val="2"/>
      </rPr>
      <t xml:space="preserve"> ARR-Ü-Konf)</t>
    </r>
  </si>
  <si>
    <r>
      <t xml:space="preserve">§ 9 </t>
    </r>
    <r>
      <rPr>
        <b/>
        <sz val="9"/>
        <color indexed="10"/>
        <rFont val="Verdana"/>
        <family val="2"/>
      </rPr>
      <t>Absatz 2</t>
    </r>
    <r>
      <rPr>
        <sz val="9"/>
        <rFont val="Verdana"/>
        <family val="2"/>
      </rPr>
      <t xml:space="preserve"> ARR-Ü-Konf: </t>
    </r>
  </si>
  <si>
    <r>
      <t xml:space="preserve">§ 9 </t>
    </r>
    <r>
      <rPr>
        <b/>
        <sz val="9"/>
        <color indexed="10"/>
        <rFont val="Verdana"/>
        <family val="2"/>
      </rPr>
      <t>Absatz 2a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 xml:space="preserve">ARR-Ü-Konf: </t>
    </r>
  </si>
  <si>
    <t>(Mitarbeiterin, die eine Vergütungsgruppenzulage ohne vorausgehenden 
 Fallgruppenaufstieg erreicht hätte)</t>
  </si>
  <si>
    <r>
      <t xml:space="preserve">(§ 9 </t>
    </r>
    <r>
      <rPr>
        <b/>
        <sz val="9"/>
        <color indexed="10"/>
        <rFont val="Verdana"/>
        <family val="2"/>
      </rPr>
      <t>Absatz 3 Buchst. b und c</t>
    </r>
    <r>
      <rPr>
        <b/>
        <sz val="9"/>
        <rFont val="Verdana"/>
        <family val="2"/>
      </rPr>
      <t xml:space="preserve"> ARR-Ü-Konf)</t>
    </r>
  </si>
  <si>
    <r>
      <t xml:space="preserve">Vergütungsgruppenzulage (§ 9 Abs. 3 </t>
    </r>
    <r>
      <rPr>
        <b/>
        <sz val="9"/>
        <color indexed="10"/>
        <rFont val="Verdana"/>
        <family val="2"/>
      </rPr>
      <t>Buchst. c</t>
    </r>
    <r>
      <rPr>
        <b/>
        <sz val="9"/>
        <rFont val="Verdana"/>
        <family val="2"/>
      </rPr>
      <t xml:space="preserve"> ARR-Ü-Konf)</t>
    </r>
  </si>
  <si>
    <t xml:space="preserve">Die erforderliche Gesamtzeit der Bewährung oder </t>
  </si>
  <si>
    <r>
      <t xml:space="preserve">Tätigkeit ist  </t>
    </r>
    <r>
      <rPr>
        <b/>
        <sz val="9"/>
        <rFont val="Verdana"/>
        <family val="2"/>
      </rPr>
      <t>zur Hälfte</t>
    </r>
    <r>
      <rPr>
        <sz val="9"/>
        <rFont val="Verdana"/>
        <family val="0"/>
      </rPr>
      <t xml:space="preserve">  erfüllt mit Ablauf des</t>
    </r>
  </si>
  <si>
    <t>für den bereits erfolgten oder den noch ausstehenden Fallgruppenaufstieg</t>
  </si>
  <si>
    <t xml:space="preserve">er wäre erfolgt am </t>
  </si>
  <si>
    <r>
      <t xml:space="preserve">Tag nach Ablauf der
Zeit </t>
    </r>
    <r>
      <rPr>
        <b/>
        <sz val="9"/>
        <rFont val="Verdana"/>
        <family val="2"/>
      </rPr>
      <t>für Fgr-Aufstieg</t>
    </r>
  </si>
  <si>
    <r>
      <t xml:space="preserve">Vergütungsgruppenzulage (§ 9 Abs. 3 </t>
    </r>
    <r>
      <rPr>
        <b/>
        <sz val="9"/>
        <color indexed="10"/>
        <rFont val="Verdana"/>
        <family val="2"/>
      </rPr>
      <t xml:space="preserve">Buchst. b </t>
    </r>
    <r>
      <rPr>
        <b/>
        <i/>
        <sz val="9"/>
        <color indexed="10"/>
        <rFont val="Verdana"/>
        <family val="2"/>
      </rPr>
      <t>[n.F.]</t>
    </r>
    <r>
      <rPr>
        <b/>
        <sz val="9"/>
        <rFont val="Verdana"/>
        <family val="2"/>
      </rPr>
      <t xml:space="preserve"> ARR-Ü-Konf)</t>
    </r>
  </si>
  <si>
    <r>
      <t>Absatz 3 b</t>
    </r>
    <r>
      <rPr>
        <sz val="9"/>
        <rFont val="Verdana"/>
        <family val="0"/>
      </rPr>
      <t xml:space="preserve"> </t>
    </r>
    <r>
      <rPr>
        <i/>
        <sz val="9"/>
        <rFont val="Verdana"/>
        <family val="2"/>
      </rPr>
      <t xml:space="preserve">[n.F.] </t>
    </r>
    <r>
      <rPr>
        <sz val="9"/>
        <rFont val="Verdana"/>
        <family val="0"/>
      </rPr>
      <t>ARR-Ü-Konf ist erfüllt</t>
    </r>
  </si>
  <si>
    <r>
      <t>Die Vergütungsgruppenzulage wäre erworben 
worden am</t>
    </r>
  </si>
  <si>
    <t>Die Vergütungsgruppenzulage wäre erworben 
worden am</t>
  </si>
  <si>
    <r>
      <t xml:space="preserve">Die </t>
    </r>
    <r>
      <rPr>
        <b/>
        <sz val="9"/>
        <rFont val="Verdana"/>
        <family val="2"/>
      </rPr>
      <t>zeitlichen</t>
    </r>
    <r>
      <rPr>
        <sz val="9"/>
        <rFont val="Verdana"/>
        <family val="0"/>
      </rPr>
      <t xml:space="preserve"> Voraussetzungen des § 9 </t>
    </r>
  </si>
  <si>
    <t>gem § 9 Abs. 3 c ARR-Ü-Konf ab</t>
  </si>
  <si>
    <r>
      <t xml:space="preserve">Tätigkeit ist  </t>
    </r>
    <r>
      <rPr>
        <b/>
        <sz val="9"/>
        <rFont val="Verdana"/>
        <family val="2"/>
      </rPr>
      <t>zur Hälfte</t>
    </r>
    <r>
      <rPr>
        <sz val="9"/>
        <rFont val="Verdana"/>
        <family val="0"/>
      </rPr>
      <t xml:space="preserve">  erreicht am</t>
    </r>
  </si>
  <si>
    <r>
      <t xml:space="preserve">Tag nach Ablauf von </t>
    </r>
    <r>
      <rPr>
        <b/>
        <sz val="9"/>
        <rFont val="Verdana"/>
        <family val="2"/>
      </rPr>
      <t>50 v.H.</t>
    </r>
    <r>
      <rPr>
        <sz val="9"/>
        <rFont val="Verdana"/>
        <family val="0"/>
      </rPr>
      <t xml:space="preserve"> 
der Gesamtbewährungszeit</t>
    </r>
  </si>
  <si>
    <r>
      <t xml:space="preserve">Mitarbeiterin, die in eine der </t>
    </r>
    <r>
      <rPr>
        <b/>
        <sz val="9"/>
        <color indexed="10"/>
        <rFont val="Verdana"/>
        <family val="2"/>
      </rPr>
      <t>EGrn. 3, 5, 6 oder 8</t>
    </r>
    <r>
      <rPr>
        <sz val="9"/>
        <rFont val="Verdana"/>
        <family val="2"/>
      </rPr>
      <t xml:space="preserve"> übergeleitet wird</t>
    </r>
  </si>
  <si>
    <t>Landeskirchenamt Hannover, Referat 73</t>
  </si>
  <si>
    <r>
      <t xml:space="preserve">Mitarbeiterin, die eine Vergütungsgruppenzulage </t>
    </r>
    <r>
      <rPr>
        <b/>
        <sz val="9"/>
        <rFont val="Verdana"/>
        <family val="2"/>
      </rPr>
      <t>ohne</t>
    </r>
    <r>
      <rPr>
        <sz val="9"/>
        <rFont val="Verdana"/>
        <family val="0"/>
      </rPr>
      <t xml:space="preserve">
</t>
    </r>
    <r>
      <rPr>
        <sz val="9"/>
        <rFont val="Verdana"/>
        <family val="0"/>
      </rPr>
      <t>einen vorausgehenden Fallgruppenaufstieg erreicht hätte</t>
    </r>
  </si>
  <si>
    <t xml:space="preserve">Entgeltgruppen 3, 5, 6 und 8 mit Aussicht </t>
  </si>
  <si>
    <t>Entgeltgruppen 2 oder 9 bis 15</t>
  </si>
  <si>
    <t xml:space="preserve">MIT vorausgegangenem (bis 31.12.2008) </t>
  </si>
  <si>
    <t>und Fallgruppenaufstieg in den Entgelt-</t>
  </si>
  <si>
    <t xml:space="preserve">Vergütungsgruppenzulage NACH Bewährungs- </t>
  </si>
  <si>
    <t>gruppen 3, 5, 6 und 9</t>
  </si>
  <si>
    <r>
      <t>§ 9 Abs. 3a</t>
    </r>
    <r>
      <rPr>
        <b/>
        <sz val="11"/>
        <rFont val="Tahoma"/>
        <family val="2"/>
      </rPr>
      <t xml:space="preserve"> ARR-Ü-Konf</t>
    </r>
  </si>
  <si>
    <r>
      <t>§ 8</t>
    </r>
    <r>
      <rPr>
        <b/>
        <sz val="11"/>
        <rFont val="Tahoma"/>
        <family val="2"/>
      </rPr>
      <t xml:space="preserve"> ARR-Ü-Konf </t>
    </r>
  </si>
  <si>
    <r>
      <t>§ 9 Abs. 3b [n.F.]</t>
    </r>
    <r>
      <rPr>
        <b/>
        <sz val="11"/>
        <rFont val="Tahoma"/>
        <family val="2"/>
      </rPr>
      <t xml:space="preserve"> ARR-Ü-Konf</t>
    </r>
  </si>
  <si>
    <r>
      <t xml:space="preserve">§ 9 Abs. 3c </t>
    </r>
    <r>
      <rPr>
        <b/>
        <sz val="11"/>
        <rFont val="Tahoma"/>
        <family val="2"/>
      </rPr>
      <t>ARR-Ü-Konf</t>
    </r>
  </si>
  <si>
    <r>
      <t xml:space="preserve">§ 9 Abs. 2 u. 2a </t>
    </r>
    <r>
      <rPr>
        <b/>
        <sz val="11"/>
        <rFont val="Tahoma"/>
        <family val="2"/>
      </rPr>
      <t>ARR-Ü-Konf</t>
    </r>
  </si>
  <si>
    <t>Der Fallgruppenaufstieg ist/wäre erreicht worden am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</si>
</sst>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M-407]"/>
    <numFmt numFmtId="165" formatCode="[h]:mm"/>
    <numFmt numFmtId="166" formatCode="00"/>
    <numFmt numFmtId="167" formatCode="&quot; Monate&quot;"/>
    <numFmt numFmtId="168" formatCode="&quot; Mon.&quot;"/>
    <numFmt numFmtId="169" formatCode="&quot; Jahre&quot;"/>
    <numFmt numFmtId="170" formatCode="0.0"/>
    <numFmt numFmtId="171" formatCode="0.000"/>
    <numFmt numFmtId="172" formatCode="m\o\n/"/>
    <numFmt numFmtId="173" formatCode="d/\ mmm/\ yyyy"/>
    <numFmt numFmtId="174" formatCode="dd/mm/yy"/>
    <numFmt numFmtId="175" formatCode="[$-407]dddd\,\ d\.\ mmmm\ yyyy"/>
    <numFmt numFmtId="176" formatCode="[$-407]d/\ mmm/\ yyyy;@"/>
  </numFmts>
  <fonts count="63">
    <font>
      <sz val="9"/>
      <name val="Verdana"/>
      <family val="0"/>
    </font>
    <font>
      <b/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b/>
      <i/>
      <sz val="9"/>
      <color indexed="12"/>
      <name val="Verdana"/>
      <family val="2"/>
    </font>
    <font>
      <b/>
      <strike/>
      <sz val="9"/>
      <name val="Verdana"/>
      <family val="2"/>
    </font>
    <font>
      <b/>
      <sz val="9"/>
      <color indexed="10"/>
      <name val="Verdana"/>
      <family val="2"/>
    </font>
    <font>
      <strike/>
      <sz val="9"/>
      <name val="Verdana"/>
      <family val="2"/>
    </font>
    <font>
      <b/>
      <i/>
      <sz val="10"/>
      <color indexed="12"/>
      <name val="Verdana"/>
      <family val="2"/>
    </font>
    <font>
      <b/>
      <i/>
      <sz val="9"/>
      <name val="Verdana"/>
      <family val="2"/>
    </font>
    <font>
      <b/>
      <i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color indexed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color indexed="55"/>
      <name val="Tahoma"/>
      <family val="2"/>
    </font>
    <font>
      <sz val="8"/>
      <name val="Verdana"/>
      <family val="2"/>
    </font>
    <font>
      <i/>
      <sz val="9"/>
      <color indexed="55"/>
      <name val="Tahom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  <font>
      <sz val="9"/>
      <color indexed="10"/>
      <name val="Verdana"/>
      <family val="2"/>
    </font>
    <font>
      <b/>
      <i/>
      <sz val="11"/>
      <color indexed="10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sz val="16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34" borderId="0" xfId="0" applyFill="1" applyAlignment="1" applyProtection="1">
      <alignment vertical="top"/>
      <protection hidden="1"/>
    </xf>
    <xf numFmtId="0" fontId="1" fillId="0" borderId="0" xfId="0" applyFont="1" applyAlignment="1" applyProtection="1" quotePrefix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6" fontId="0" fillId="34" borderId="13" xfId="0" applyNumberForma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166" fontId="0" fillId="34" borderId="17" xfId="0" applyNumberFormat="1" applyFill="1" applyBorder="1" applyAlignment="1" applyProtection="1">
      <alignment horizontal="center" vertical="center"/>
      <protection hidden="1"/>
    </xf>
    <xf numFmtId="14" fontId="0" fillId="0" borderId="12" xfId="0" applyNumberFormat="1" applyFont="1" applyFill="1" applyBorder="1" applyAlignment="1" applyProtection="1" quotePrefix="1">
      <alignment horizontal="left" vertical="center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4" fontId="0" fillId="34" borderId="0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1" fontId="0" fillId="34" borderId="20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left" vertical="center" indent="1"/>
      <protection hidden="1"/>
    </xf>
    <xf numFmtId="173" fontId="1" fillId="0" borderId="0" xfId="0" applyNumberFormat="1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6" fontId="0" fillId="34" borderId="0" xfId="0" applyNumberForma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1" fontId="0" fillId="34" borderId="0" xfId="0" applyNumberForma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 quotePrefix="1">
      <alignment vertical="top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 quotePrefix="1">
      <alignment horizontal="center" vertical="center"/>
      <protection hidden="1"/>
    </xf>
    <xf numFmtId="0" fontId="5" fillId="0" borderId="0" xfId="0" applyFont="1" applyFill="1" applyAlignment="1" applyProtection="1" quotePrefix="1">
      <alignment horizontal="center" vertical="center"/>
      <protection hidden="1"/>
    </xf>
    <xf numFmtId="0" fontId="1" fillId="0" borderId="0" xfId="0" applyFont="1" applyAlignment="1" applyProtection="1" quotePrefix="1">
      <alignment horizont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9" fillId="0" borderId="21" xfId="0" applyFont="1" applyBorder="1" applyAlignment="1" applyProtection="1">
      <alignment/>
      <protection hidden="1"/>
    </xf>
    <xf numFmtId="0" fontId="13" fillId="0" borderId="21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7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166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vertical="center"/>
      <protection hidden="1"/>
    </xf>
    <xf numFmtId="173" fontId="1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left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0" xfId="47" applyAlignment="1" applyProtection="1" quotePrefix="1">
      <alignment vertical="center"/>
      <protection hidden="1"/>
    </xf>
    <xf numFmtId="0" fontId="22" fillId="0" borderId="0" xfId="47" applyAlignment="1" applyProtection="1" quotePrefix="1">
      <alignment/>
      <protection hidden="1"/>
    </xf>
    <xf numFmtId="0" fontId="28" fillId="0" borderId="0" xfId="47" applyFont="1" applyAlignment="1" applyProtection="1" quotePrefix="1">
      <alignment vertical="center"/>
      <protection hidden="1"/>
    </xf>
    <xf numFmtId="0" fontId="13" fillId="0" borderId="0" xfId="47" applyFont="1" applyAlignment="1" applyProtection="1">
      <alignment vertical="center"/>
      <protection hidden="1"/>
    </xf>
    <xf numFmtId="0" fontId="13" fillId="0" borderId="0" xfId="47" applyFont="1" applyAlignment="1" applyProtection="1">
      <alignment/>
      <protection hidden="1"/>
    </xf>
    <xf numFmtId="0" fontId="12" fillId="0" borderId="0" xfId="47" applyFont="1" applyAlignment="1" applyProtection="1">
      <alignment vertical="center"/>
      <protection hidden="1"/>
    </xf>
    <xf numFmtId="0" fontId="14" fillId="0" borderId="0" xfId="47" applyFont="1" applyAlignment="1" applyProtection="1">
      <alignment vertical="center"/>
      <protection hidden="1"/>
    </xf>
    <xf numFmtId="0" fontId="12" fillId="0" borderId="0" xfId="47" applyFont="1" applyAlignment="1" applyProtection="1">
      <alignment/>
      <protection hidden="1"/>
    </xf>
    <xf numFmtId="0" fontId="13" fillId="0" borderId="0" xfId="47" applyFont="1" applyAlignment="1" applyProtection="1" quotePrefix="1">
      <alignment/>
      <protection hidden="1"/>
    </xf>
    <xf numFmtId="0" fontId="13" fillId="0" borderId="0" xfId="47" applyFont="1" applyAlignment="1" applyProtection="1" quotePrefix="1">
      <alignment vertical="center"/>
      <protection hidden="1"/>
    </xf>
    <xf numFmtId="0" fontId="15" fillId="0" borderId="0" xfId="47" applyFont="1" applyAlignment="1" applyProtection="1">
      <alignment/>
      <protection hidden="1"/>
    </xf>
    <xf numFmtId="0" fontId="15" fillId="0" borderId="0" xfId="47" applyFont="1" applyAlignment="1" applyProtection="1">
      <alignment vertical="center"/>
      <protection hidden="1"/>
    </xf>
    <xf numFmtId="173" fontId="18" fillId="33" borderId="0" xfId="0" applyNumberFormat="1" applyFont="1" applyFill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173" fontId="1" fillId="0" borderId="14" xfId="0" applyNumberFormat="1" applyFont="1" applyBorder="1" applyAlignment="1" applyProtection="1">
      <alignment horizontal="center" vertical="center"/>
      <protection hidden="1"/>
    </xf>
    <xf numFmtId="173" fontId="1" fillId="0" borderId="15" xfId="0" applyNumberFormat="1" applyFont="1" applyBorder="1" applyAlignment="1" applyProtection="1">
      <alignment horizontal="center" vertical="center"/>
      <protection hidden="1"/>
    </xf>
    <xf numFmtId="173" fontId="1" fillId="0" borderId="16" xfId="0" applyNumberFormat="1" applyFont="1" applyBorder="1" applyAlignment="1" applyProtection="1">
      <alignment horizontal="center" vertical="center"/>
      <protection hidden="1"/>
    </xf>
    <xf numFmtId="173" fontId="1" fillId="0" borderId="18" xfId="0" applyNumberFormat="1" applyFont="1" applyBorder="1" applyAlignment="1" applyProtection="1">
      <alignment horizontal="center" vertical="center"/>
      <protection hidden="1"/>
    </xf>
    <xf numFmtId="173" fontId="1" fillId="0" borderId="19" xfId="0" applyNumberFormat="1" applyFont="1" applyBorder="1" applyAlignment="1" applyProtection="1">
      <alignment horizontal="center" vertical="center"/>
      <protection hidden="1"/>
    </xf>
    <xf numFmtId="173" fontId="1" fillId="0" borderId="20" xfId="0" applyNumberFormat="1" applyFont="1" applyBorder="1" applyAlignment="1" applyProtection="1">
      <alignment horizontal="center" vertical="center"/>
      <protection hidden="1"/>
    </xf>
    <xf numFmtId="14" fontId="0" fillId="34" borderId="11" xfId="0" applyNumberForma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 quotePrefix="1">
      <alignment vertical="center" wrapText="1"/>
      <protection locked="0"/>
    </xf>
    <xf numFmtId="0" fontId="20" fillId="0" borderId="15" xfId="0" applyFont="1" applyBorder="1" applyAlignment="1" applyProtection="1" quotePrefix="1">
      <alignment vertical="center" wrapText="1"/>
      <protection hidden="1"/>
    </xf>
    <xf numFmtId="0" fontId="0" fillId="33" borderId="0" xfId="0" applyFont="1" applyFill="1" applyAlignment="1" applyProtection="1" quotePrefix="1">
      <alignment vertical="center" wrapText="1"/>
      <protection locked="0"/>
    </xf>
    <xf numFmtId="0" fontId="20" fillId="0" borderId="15" xfId="0" applyFont="1" applyBorder="1" applyAlignment="1" applyProtection="1" quotePrefix="1">
      <alignment horizontal="left" vertical="center" wrapText="1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14" fontId="0" fillId="34" borderId="14" xfId="0" applyNumberForma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173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173" fontId="1" fillId="0" borderId="14" xfId="0" applyNumberFormat="1" applyFont="1" applyBorder="1" applyAlignment="1" applyProtection="1">
      <alignment horizontal="center" vertical="center" wrapText="1"/>
      <protection hidden="1"/>
    </xf>
    <xf numFmtId="173" fontId="1" fillId="0" borderId="15" xfId="0" applyNumberFormat="1" applyFont="1" applyBorder="1" applyAlignment="1" applyProtection="1">
      <alignment horizontal="center" vertical="center" wrapText="1"/>
      <protection hidden="1"/>
    </xf>
    <xf numFmtId="173" fontId="1" fillId="0" borderId="16" xfId="0" applyNumberFormat="1" applyFont="1" applyBorder="1" applyAlignment="1" applyProtection="1">
      <alignment horizontal="center" vertical="center" wrapText="1"/>
      <protection hidden="1"/>
    </xf>
    <xf numFmtId="173" fontId="1" fillId="0" borderId="18" xfId="0" applyNumberFormat="1" applyFont="1" applyBorder="1" applyAlignment="1" applyProtection="1">
      <alignment horizontal="center" vertical="center" wrapText="1"/>
      <protection hidden="1"/>
    </xf>
    <xf numFmtId="173" fontId="1" fillId="0" borderId="19" xfId="0" applyNumberFormat="1" applyFont="1" applyBorder="1" applyAlignment="1" applyProtection="1">
      <alignment horizontal="center" vertical="center" wrapText="1"/>
      <protection hidden="1"/>
    </xf>
    <xf numFmtId="173" fontId="1" fillId="0" borderId="20" xfId="0" applyNumberFormat="1" applyFont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23" xfId="0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right" vertical="center"/>
      <protection locked="0"/>
    </xf>
    <xf numFmtId="1" fontId="1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hidden="1"/>
    </xf>
    <xf numFmtId="173" fontId="1" fillId="33" borderId="11" xfId="0" applyNumberFormat="1" applyFont="1" applyFill="1" applyBorder="1" applyAlignment="1" applyProtection="1">
      <alignment horizontal="center" vertical="center"/>
      <protection locked="0"/>
    </xf>
    <xf numFmtId="173" fontId="1" fillId="33" borderId="12" xfId="0" applyNumberFormat="1" applyFont="1" applyFill="1" applyBorder="1" applyAlignment="1" applyProtection="1">
      <alignment horizontal="center" vertical="center"/>
      <protection locked="0"/>
    </xf>
    <xf numFmtId="173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hidden="1"/>
    </xf>
    <xf numFmtId="14" fontId="0" fillId="34" borderId="18" xfId="0" applyNumberFormat="1" applyFill="1" applyBorder="1" applyAlignment="1" applyProtection="1">
      <alignment horizontal="center" vertical="center"/>
      <protection hidden="1"/>
    </xf>
    <xf numFmtId="14" fontId="0" fillId="34" borderId="12" xfId="0" applyNumberFormat="1" applyFill="1" applyBorder="1" applyAlignment="1" applyProtection="1">
      <alignment horizontal="center" vertical="center"/>
      <protection hidden="1"/>
    </xf>
    <xf numFmtId="14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173" fontId="1" fillId="0" borderId="14" xfId="0" applyNumberFormat="1" applyFont="1" applyFill="1" applyBorder="1" applyAlignment="1" applyProtection="1">
      <alignment horizontal="center" vertical="center"/>
      <protection hidden="1"/>
    </xf>
    <xf numFmtId="173" fontId="1" fillId="0" borderId="15" xfId="0" applyNumberFormat="1" applyFont="1" applyFill="1" applyBorder="1" applyAlignment="1" applyProtection="1">
      <alignment horizontal="center" vertical="center"/>
      <protection hidden="1"/>
    </xf>
    <xf numFmtId="173" fontId="1" fillId="0" borderId="16" xfId="0" applyNumberFormat="1" applyFont="1" applyFill="1" applyBorder="1" applyAlignment="1" applyProtection="1">
      <alignment horizontal="center" vertical="center"/>
      <protection hidden="1"/>
    </xf>
    <xf numFmtId="173" fontId="1" fillId="0" borderId="18" xfId="0" applyNumberFormat="1" applyFont="1" applyFill="1" applyBorder="1" applyAlignment="1" applyProtection="1">
      <alignment horizontal="center" vertical="center"/>
      <protection hidden="1"/>
    </xf>
    <xf numFmtId="173" fontId="1" fillId="0" borderId="19" xfId="0" applyNumberFormat="1" applyFont="1" applyFill="1" applyBorder="1" applyAlignment="1" applyProtection="1">
      <alignment horizontal="center" vertical="center"/>
      <protection hidden="1"/>
    </xf>
    <xf numFmtId="173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top" wrapText="1" indent="2"/>
      <protection hidden="1"/>
    </xf>
    <xf numFmtId="14" fontId="0" fillId="34" borderId="15" xfId="0" applyNumberFormat="1" applyFill="1" applyBorder="1" applyAlignment="1" applyProtection="1">
      <alignment horizontal="center" vertical="center"/>
      <protection hidden="1"/>
    </xf>
    <xf numFmtId="14" fontId="0" fillId="34" borderId="16" xfId="0" applyNumberFormat="1" applyFill="1" applyBorder="1" applyAlignment="1" applyProtection="1">
      <alignment horizontal="center" vertical="center"/>
      <protection hidden="1"/>
    </xf>
    <xf numFmtId="1" fontId="0" fillId="34" borderId="18" xfId="0" applyNumberFormat="1" applyFill="1" applyBorder="1" applyAlignment="1" applyProtection="1">
      <alignment horizontal="center" vertical="center"/>
      <protection hidden="1"/>
    </xf>
    <xf numFmtId="1" fontId="0" fillId="34" borderId="19" xfId="0" applyNumberForma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0" fillId="34" borderId="15" xfId="0" applyFill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 horizontal="center" vertical="center" wrapText="1"/>
      <protection hidden="1"/>
    </xf>
    <xf numFmtId="0" fontId="0" fillId="34" borderId="18" xfId="0" applyFill="1" applyBorder="1" applyAlignment="1" applyProtection="1">
      <alignment horizontal="center" vertical="center" wrapText="1"/>
      <protection hidden="1"/>
    </xf>
    <xf numFmtId="0" fontId="0" fillId="34" borderId="19" xfId="0" applyFill="1" applyBorder="1" applyAlignment="1" applyProtection="1">
      <alignment horizontal="center" vertical="center" wrapText="1"/>
      <protection hidden="1"/>
    </xf>
    <xf numFmtId="0" fontId="0" fillId="34" borderId="20" xfId="0" applyFill="1" applyBorder="1" applyAlignment="1" applyProtection="1">
      <alignment horizontal="center" vertical="center" wrapText="1"/>
      <protection hidden="1"/>
    </xf>
    <xf numFmtId="14" fontId="0" fillId="34" borderId="19" xfId="0" applyNumberFormat="1" applyFill="1" applyBorder="1" applyAlignment="1" applyProtection="1">
      <alignment horizontal="center" vertical="center"/>
      <protection hidden="1"/>
    </xf>
    <xf numFmtId="14" fontId="0" fillId="34" borderId="20" xfId="0" applyNumberForma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34" borderId="2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173" fontId="27" fillId="0" borderId="11" xfId="0" applyNumberFormat="1" applyFont="1" applyFill="1" applyBorder="1" applyAlignment="1" applyProtection="1">
      <alignment horizontal="center" vertical="center"/>
      <protection hidden="1"/>
    </xf>
    <xf numFmtId="173" fontId="27" fillId="0" borderId="12" xfId="0" applyNumberFormat="1" applyFont="1" applyFill="1" applyBorder="1" applyAlignment="1" applyProtection="1">
      <alignment horizontal="center" vertical="center"/>
      <protection hidden="1"/>
    </xf>
    <xf numFmtId="173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>
      <alignment vertical="top" wrapText="1"/>
    </xf>
    <xf numFmtId="173" fontId="1" fillId="33" borderId="14" xfId="0" applyNumberFormat="1" applyFont="1" applyFill="1" applyBorder="1" applyAlignment="1" applyProtection="1">
      <alignment horizontal="center" vertical="center"/>
      <protection locked="0"/>
    </xf>
    <xf numFmtId="173" fontId="1" fillId="33" borderId="15" xfId="0" applyNumberFormat="1" applyFont="1" applyFill="1" applyBorder="1" applyAlignment="1" applyProtection="1">
      <alignment horizontal="center" vertical="center"/>
      <protection locked="0"/>
    </xf>
    <xf numFmtId="173" fontId="1" fillId="33" borderId="16" xfId="0" applyNumberFormat="1" applyFont="1" applyFill="1" applyBorder="1" applyAlignment="1" applyProtection="1">
      <alignment horizontal="center" vertical="center"/>
      <protection locked="0"/>
    </xf>
    <xf numFmtId="173" fontId="1" fillId="33" borderId="18" xfId="0" applyNumberFormat="1" applyFont="1" applyFill="1" applyBorder="1" applyAlignment="1" applyProtection="1">
      <alignment horizontal="center" vertical="center"/>
      <protection locked="0"/>
    </xf>
    <xf numFmtId="173" fontId="1" fillId="33" borderId="19" xfId="0" applyNumberFormat="1" applyFont="1" applyFill="1" applyBorder="1" applyAlignment="1" applyProtection="1">
      <alignment horizontal="center" vertical="center"/>
      <protection locked="0"/>
    </xf>
    <xf numFmtId="173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176" fontId="26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Font="1" applyAlignment="1" applyProtection="1" quotePrefix="1">
      <alignment vertical="top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top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tabSelected="1" zoomScalePageLayoutView="0" workbookViewId="0" topLeftCell="A1">
      <selection activeCell="A3" sqref="A3"/>
    </sheetView>
  </sheetViews>
  <sheetFormatPr defaultColWidth="11.00390625" defaultRowHeight="24" customHeight="1"/>
  <cols>
    <col min="1" max="1" width="2.625" style="68" customWidth="1"/>
    <col min="2" max="2" width="4.50390625" style="68" customWidth="1"/>
    <col min="3" max="3" width="8.375" style="68" customWidth="1"/>
    <col min="4" max="4" width="32.125" style="68" customWidth="1"/>
    <col min="5" max="5" width="16.125" style="68" customWidth="1"/>
    <col min="6" max="6" width="26.875" style="68" customWidth="1"/>
    <col min="7" max="16384" width="11.00390625" style="68" customWidth="1"/>
  </cols>
  <sheetData>
    <row r="1" spans="2:8" s="63" customFormat="1" ht="27" customHeight="1">
      <c r="B1" s="61" t="s">
        <v>46</v>
      </c>
      <c r="C1" s="62"/>
      <c r="D1" s="62"/>
      <c r="E1" s="62"/>
      <c r="F1" s="62"/>
      <c r="G1" s="62"/>
      <c r="H1" s="62"/>
    </row>
    <row r="2" spans="2:8" s="63" customFormat="1" ht="21.75" customHeight="1">
      <c r="B2" s="64"/>
      <c r="C2" s="65" t="s">
        <v>74</v>
      </c>
      <c r="D2" s="66"/>
      <c r="E2" s="66"/>
      <c r="F2" s="66"/>
      <c r="G2" s="62"/>
      <c r="H2" s="62"/>
    </row>
    <row r="3" spans="2:8" s="63" customFormat="1" ht="14.25">
      <c r="B3" s="61"/>
      <c r="C3" s="67"/>
      <c r="D3" s="62"/>
      <c r="E3" s="62"/>
      <c r="F3" s="62"/>
      <c r="G3" s="62"/>
      <c r="H3" s="62"/>
    </row>
    <row r="4" spans="2:8" s="63" customFormat="1" ht="24" customHeight="1">
      <c r="B4" s="96" t="s">
        <v>73</v>
      </c>
      <c r="C4" s="100" t="s">
        <v>78</v>
      </c>
      <c r="D4" s="97"/>
      <c r="E4" s="97"/>
      <c r="F4" s="97"/>
      <c r="H4" s="62"/>
    </row>
    <row r="5" spans="2:6" ht="18.75" customHeight="1">
      <c r="B5" s="95"/>
      <c r="C5" s="101"/>
      <c r="D5" s="104" t="s">
        <v>126</v>
      </c>
      <c r="E5" s="101" t="s">
        <v>47</v>
      </c>
      <c r="F5" s="101"/>
    </row>
    <row r="6" spans="2:6" s="63" customFormat="1" ht="18.75" customHeight="1">
      <c r="B6" s="94"/>
      <c r="C6" s="99"/>
      <c r="D6" s="99" t="s">
        <v>57</v>
      </c>
      <c r="E6" s="99"/>
      <c r="F6" s="99"/>
    </row>
    <row r="7" spans="2:6" ht="14.25">
      <c r="B7" s="95"/>
      <c r="C7" s="101"/>
      <c r="D7" s="104" t="s">
        <v>125</v>
      </c>
      <c r="E7" s="101" t="s">
        <v>91</v>
      </c>
      <c r="F7" s="101"/>
    </row>
    <row r="8" spans="2:6" ht="15.75" customHeight="1">
      <c r="B8" s="95"/>
      <c r="C8" s="101"/>
      <c r="D8" s="101"/>
      <c r="E8" s="101" t="s">
        <v>119</v>
      </c>
      <c r="F8" s="101"/>
    </row>
    <row r="9" spans="2:6" ht="15.75" customHeight="1">
      <c r="B9" s="95"/>
      <c r="C9" s="101"/>
      <c r="D9" s="101"/>
      <c r="E9" s="101" t="s">
        <v>92</v>
      </c>
      <c r="F9" s="101"/>
    </row>
    <row r="10" spans="2:6" s="63" customFormat="1" ht="27" customHeight="1">
      <c r="B10" s="96" t="s">
        <v>73</v>
      </c>
      <c r="C10" s="100" t="s">
        <v>79</v>
      </c>
      <c r="D10" s="97"/>
      <c r="E10" s="97"/>
      <c r="F10" s="97"/>
    </row>
    <row r="11" spans="2:6" ht="14.25">
      <c r="B11" s="102"/>
      <c r="C11" s="101"/>
      <c r="D11" s="104" t="s">
        <v>127</v>
      </c>
      <c r="E11" s="101" t="s">
        <v>85</v>
      </c>
      <c r="F11" s="101"/>
    </row>
    <row r="12" spans="2:6" s="63" customFormat="1" ht="15.75" customHeight="1">
      <c r="B12" s="103"/>
      <c r="C12" s="99"/>
      <c r="D12" s="99"/>
      <c r="E12" s="99" t="s">
        <v>120</v>
      </c>
      <c r="F12" s="99"/>
    </row>
    <row r="13" spans="2:6" s="63" customFormat="1" ht="15.75" customHeight="1">
      <c r="B13" s="103"/>
      <c r="C13" s="99"/>
      <c r="D13" s="99"/>
      <c r="E13" s="99" t="s">
        <v>121</v>
      </c>
      <c r="F13" s="99"/>
    </row>
    <row r="14" spans="2:6" s="63" customFormat="1" ht="15.75" customHeight="1">
      <c r="B14" s="103"/>
      <c r="C14" s="99"/>
      <c r="D14" s="99"/>
      <c r="E14" s="99" t="s">
        <v>75</v>
      </c>
      <c r="F14" s="99"/>
    </row>
    <row r="15" spans="2:6" ht="14.25">
      <c r="B15" s="102"/>
      <c r="C15" s="101"/>
      <c r="D15" s="104" t="s">
        <v>128</v>
      </c>
      <c r="E15" s="101" t="s">
        <v>123</v>
      </c>
      <c r="F15" s="101"/>
    </row>
    <row r="16" spans="2:6" ht="15.75" customHeight="1">
      <c r="B16" s="102"/>
      <c r="C16" s="101"/>
      <c r="D16" s="101"/>
      <c r="E16" s="101" t="s">
        <v>122</v>
      </c>
      <c r="F16" s="101"/>
    </row>
    <row r="17" spans="2:6" ht="15.75" customHeight="1">
      <c r="B17" s="102"/>
      <c r="C17" s="101"/>
      <c r="D17" s="101"/>
      <c r="E17" s="101" t="s">
        <v>124</v>
      </c>
      <c r="F17" s="101"/>
    </row>
    <row r="18" spans="2:6" s="63" customFormat="1" ht="27" customHeight="1">
      <c r="B18" s="96" t="s">
        <v>73</v>
      </c>
      <c r="C18" s="100" t="s">
        <v>80</v>
      </c>
      <c r="D18" s="97"/>
      <c r="E18" s="97"/>
      <c r="F18" s="97"/>
    </row>
    <row r="19" spans="2:6" s="63" customFormat="1" ht="14.25">
      <c r="B19" s="103"/>
      <c r="C19" s="97"/>
      <c r="D19" s="105" t="s">
        <v>129</v>
      </c>
      <c r="E19" s="99" t="s">
        <v>48</v>
      </c>
      <c r="F19" s="99"/>
    </row>
    <row r="20" spans="2:6" ht="14.25">
      <c r="B20" s="98"/>
      <c r="C20" s="98"/>
      <c r="D20" s="101"/>
      <c r="E20" s="101" t="s">
        <v>49</v>
      </c>
      <c r="F20" s="101"/>
    </row>
    <row r="22" spans="2:5" s="63" customFormat="1" ht="24" customHeight="1">
      <c r="B22" s="69"/>
      <c r="C22" s="70"/>
      <c r="D22" s="71" t="s">
        <v>76</v>
      </c>
      <c r="E22" s="106">
        <v>40465</v>
      </c>
    </row>
    <row r="23" spans="2:5" s="63" customFormat="1" ht="24" customHeight="1">
      <c r="B23" s="69"/>
      <c r="C23" s="70"/>
      <c r="E23" s="71"/>
    </row>
    <row r="24" spans="2:6" s="63" customFormat="1" ht="24" customHeight="1">
      <c r="B24" s="107" t="s">
        <v>117</v>
      </c>
      <c r="C24" s="107"/>
      <c r="D24" s="107"/>
      <c r="E24" s="107"/>
      <c r="F24" s="107"/>
    </row>
    <row r="25" spans="2:5" s="63" customFormat="1" ht="24" customHeight="1">
      <c r="B25" s="69"/>
      <c r="C25" s="70"/>
      <c r="D25" s="71"/>
      <c r="E25" s="71"/>
    </row>
    <row r="26" spans="2:5" s="63" customFormat="1" ht="24" customHeight="1">
      <c r="B26" s="69"/>
      <c r="C26" s="70"/>
      <c r="D26" s="71"/>
      <c r="E26" s="71"/>
    </row>
    <row r="27" spans="2:5" s="63" customFormat="1" ht="24" customHeight="1">
      <c r="B27" s="69"/>
      <c r="C27" s="70"/>
      <c r="D27" s="71"/>
      <c r="E27" s="71"/>
    </row>
    <row r="28" spans="2:5" s="63" customFormat="1" ht="24" customHeight="1">
      <c r="B28" s="69"/>
      <c r="C28" s="70"/>
      <c r="D28" s="71"/>
      <c r="E28" s="71"/>
    </row>
    <row r="29" spans="2:5" s="63" customFormat="1" ht="24" customHeight="1">
      <c r="B29" s="69"/>
      <c r="C29" s="70"/>
      <c r="D29" s="71"/>
      <c r="E29" s="71"/>
    </row>
    <row r="30" spans="2:5" s="63" customFormat="1" ht="24" customHeight="1">
      <c r="B30" s="69"/>
      <c r="C30" s="70"/>
      <c r="D30" s="71"/>
      <c r="E30" s="71"/>
    </row>
    <row r="31" spans="2:5" s="63" customFormat="1" ht="24" customHeight="1">
      <c r="B31" s="69"/>
      <c r="C31" s="70"/>
      <c r="D31" s="71"/>
      <c r="E31" s="71"/>
    </row>
    <row r="32" spans="2:5" s="63" customFormat="1" ht="24" customHeight="1">
      <c r="B32" s="69"/>
      <c r="C32" s="70"/>
      <c r="D32" s="71"/>
      <c r="E32" s="71"/>
    </row>
    <row r="33" spans="2:5" s="63" customFormat="1" ht="24" customHeight="1">
      <c r="B33" s="69"/>
      <c r="C33" s="70"/>
      <c r="D33" s="71"/>
      <c r="E33" s="71"/>
    </row>
    <row r="34" spans="2:4" ht="24" customHeight="1">
      <c r="B34" s="72"/>
      <c r="C34" s="73"/>
      <c r="D34" s="73"/>
    </row>
    <row r="35" spans="2:6" ht="16.5" customHeight="1">
      <c r="B35" s="74" t="s">
        <v>77</v>
      </c>
      <c r="C35" s="75"/>
      <c r="D35" s="75"/>
      <c r="E35" s="75"/>
      <c r="F35" s="75"/>
    </row>
  </sheetData>
  <sheetProtection password="CDF4" sheet="1" objects="1" scenarios="1"/>
  <mergeCells count="1">
    <mergeCell ref="B24:F24"/>
  </mergeCells>
  <hyperlinks>
    <hyperlink ref="B4:F9" location="'1_Bew.-, Fgr-, Zeitaufstieg'!A1" display="Ø"/>
    <hyperlink ref="B10:F14" location="'2_VGr-Zulage NACH Fgr-aufstieg'!A1" display="Ø"/>
    <hyperlink ref="B10:F17" location="'2_VGr-Zulage NACH Fgr-aufstieg'!A1" display="Ø"/>
    <hyperlink ref="B18:F20" location="'3_VGr-Zul. OHNE Fgr-aufstieg'!A1" display="Ø"/>
  </hyperlinks>
  <printOptions/>
  <pageMargins left="0.7874015748031497" right="0.59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5" sqref="A5:D5"/>
    </sheetView>
  </sheetViews>
  <sheetFormatPr defaultColWidth="11.00390625" defaultRowHeight="14.25" customHeight="1" outlineLevelCol="1"/>
  <cols>
    <col min="1" max="1" width="3.875" style="9" customWidth="1"/>
    <col min="2" max="2" width="3.25390625" style="9" customWidth="1"/>
    <col min="3" max="3" width="11.00390625" style="9" customWidth="1"/>
    <col min="4" max="4" width="14.00390625" style="9" customWidth="1"/>
    <col min="5" max="5" width="11.00390625" style="9" customWidth="1"/>
    <col min="6" max="7" width="4.125" style="9" customWidth="1"/>
    <col min="8" max="8" width="2.625" style="9" customWidth="1"/>
    <col min="9" max="9" width="5.125" style="9" customWidth="1"/>
    <col min="10" max="10" width="4.125" style="9" customWidth="1"/>
    <col min="11" max="11" width="2.125" style="9" customWidth="1"/>
    <col min="12" max="13" width="4.125" style="9" customWidth="1"/>
    <col min="14" max="14" width="2.625" style="9" customWidth="1"/>
    <col min="15" max="15" width="11.00390625" style="9" customWidth="1"/>
    <col min="16" max="17" width="5.875" style="10" hidden="1" customWidth="1" outlineLevel="1"/>
    <col min="18" max="18" width="11.75390625" style="10" hidden="1" customWidth="1" outlineLevel="1"/>
    <col min="19" max="19" width="10.875" style="9" customWidth="1" collapsed="1"/>
    <col min="20" max="16384" width="11.00390625" style="9" customWidth="1"/>
  </cols>
  <sheetData>
    <row r="1" spans="1:18" s="6" customFormat="1" ht="18" customHeight="1">
      <c r="A1" s="5" t="s">
        <v>0</v>
      </c>
      <c r="P1" s="7"/>
      <c r="Q1" s="7"/>
      <c r="R1" s="7"/>
    </row>
    <row r="2" spans="1:2" ht="15.75" customHeight="1">
      <c r="A2" s="58" t="s">
        <v>36</v>
      </c>
      <c r="B2" s="5" t="s">
        <v>1</v>
      </c>
    </row>
    <row r="3" spans="1:7" ht="15.75" customHeight="1">
      <c r="A3" s="59" t="s">
        <v>36</v>
      </c>
      <c r="B3" s="11" t="s">
        <v>69</v>
      </c>
      <c r="C3" s="4"/>
      <c r="D3" s="4"/>
      <c r="E3" s="4"/>
      <c r="F3" s="4"/>
      <c r="G3" s="4"/>
    </row>
    <row r="4" spans="1:7" ht="11.25">
      <c r="A4" s="59"/>
      <c r="B4" s="11"/>
      <c r="C4" s="4"/>
      <c r="D4" s="4"/>
      <c r="E4" s="4"/>
      <c r="F4" s="4"/>
      <c r="G4" s="4"/>
    </row>
    <row r="5" spans="1:14" ht="15" customHeight="1">
      <c r="A5" s="117"/>
      <c r="B5" s="117"/>
      <c r="C5" s="117"/>
      <c r="D5" s="117"/>
      <c r="E5" s="77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2" customHeight="1">
      <c r="A6" s="118" t="s">
        <v>81</v>
      </c>
      <c r="B6" s="118"/>
      <c r="C6" s="118"/>
      <c r="D6" s="118"/>
      <c r="E6" s="77"/>
      <c r="F6" s="120" t="s">
        <v>82</v>
      </c>
      <c r="G6" s="120"/>
      <c r="H6" s="120"/>
      <c r="I6" s="120"/>
      <c r="J6" s="120"/>
      <c r="K6" s="120"/>
      <c r="L6" s="120"/>
      <c r="M6" s="120"/>
      <c r="N6" s="120"/>
    </row>
    <row r="7" spans="1:9" ht="11.25">
      <c r="A7" s="12"/>
      <c r="F7" s="13" t="str">
        <f>IF(AND(G8&lt;&gt;"x",G12&lt;&gt;"x"),"Zutreffendes ankreuzen (x)"," ")</f>
        <v>Zutreffendes ankreuzen (x)</v>
      </c>
      <c r="I7" s="14"/>
    </row>
    <row r="8" spans="1:14" ht="18" customHeight="1">
      <c r="A8" s="12"/>
      <c r="B8" s="9" t="s">
        <v>3</v>
      </c>
      <c r="F8" s="15" t="s">
        <v>4</v>
      </c>
      <c r="G8" s="1"/>
      <c r="I8" s="13"/>
      <c r="J8" s="13"/>
      <c r="K8" s="13"/>
      <c r="L8" s="13"/>
      <c r="M8" s="13"/>
      <c r="N8" s="13"/>
    </row>
    <row r="9" spans="1:14" ht="12.75">
      <c r="A9" s="12"/>
      <c r="C9" s="9" t="s">
        <v>52</v>
      </c>
      <c r="F9" s="16"/>
      <c r="G9" s="17"/>
      <c r="I9" s="126" t="s">
        <v>51</v>
      </c>
      <c r="J9" s="158"/>
      <c r="K9" s="18"/>
      <c r="L9" s="126" t="s">
        <v>4</v>
      </c>
      <c r="M9" s="158"/>
      <c r="N9" s="13"/>
    </row>
    <row r="10" spans="1:18" ht="12.75">
      <c r="A10" s="12"/>
      <c r="C10" s="9" t="s">
        <v>53</v>
      </c>
      <c r="F10" s="16"/>
      <c r="G10" s="17"/>
      <c r="I10" s="127"/>
      <c r="J10" s="159"/>
      <c r="K10" s="18"/>
      <c r="L10" s="127"/>
      <c r="M10" s="159"/>
      <c r="N10" s="13"/>
      <c r="P10" s="121" t="s">
        <v>8</v>
      </c>
      <c r="Q10" s="115"/>
      <c r="R10" s="116"/>
    </row>
    <row r="11" spans="1:18" ht="14.25" customHeight="1">
      <c r="A11" s="12"/>
      <c r="E11" s="19"/>
      <c r="F11" s="16"/>
      <c r="G11" s="20"/>
      <c r="H11" s="19"/>
      <c r="I11" s="13"/>
      <c r="J11" s="13"/>
      <c r="K11" s="13"/>
      <c r="L11" s="13"/>
      <c r="M11" s="21" t="str">
        <f>IF(G8&lt;&gt;"x"," ",IF(AND(J9&lt;&gt;"x",M9&lt;&gt;"x"),"Zutreffendes ankreuzen (x)",IF(AND(J9="x",M9="x"),"Auswahl überprüfen !"," ")))</f>
        <v> </v>
      </c>
      <c r="N11" s="13"/>
      <c r="P11" s="122">
        <v>39814</v>
      </c>
      <c r="Q11" s="123"/>
      <c r="R11" s="124"/>
    </row>
    <row r="12" spans="1:18" ht="16.5" customHeight="1">
      <c r="A12" s="12"/>
      <c r="B12" s="9" t="s">
        <v>21</v>
      </c>
      <c r="F12" s="15" t="s">
        <v>4</v>
      </c>
      <c r="G12" s="1"/>
      <c r="I12" s="13"/>
      <c r="J12" s="13"/>
      <c r="K12" s="13"/>
      <c r="L12" s="13"/>
      <c r="M12" s="13"/>
      <c r="N12" s="13"/>
      <c r="P12" s="22">
        <f>DAY(P11)</f>
        <v>1</v>
      </c>
      <c r="Q12" s="22">
        <f>MONTH(P11)</f>
        <v>1</v>
      </c>
      <c r="R12" s="22">
        <f>YEAR(P11)</f>
        <v>2009</v>
      </c>
    </row>
    <row r="13" spans="2:18" ht="15" customHeight="1">
      <c r="B13" s="125" t="str">
        <f>IF(AND(G8="x",G12="x"),"Auswahl überprüfen!",IF(AND(G8="x",AND(G12&lt;&gt;0,G12&lt;&gt;"x")),"Auswahl überprüfen!",IF(AND(G12="x",AND(G8&lt;&gt;0,G8&lt;&gt;"x")),"Auswahl überprüfen!"," ")))</f>
        <v> </v>
      </c>
      <c r="C13" s="125"/>
      <c r="D13" s="125"/>
      <c r="E13" s="125"/>
      <c r="N13" s="21" t="str">
        <f>IF(I14&lt;32000,"Beginn der Aufstiegszeit eingeben!"," ")</f>
        <v>Beginn der Aufstiegszeit eingeben!</v>
      </c>
      <c r="P13" s="114">
        <v>40544</v>
      </c>
      <c r="Q13" s="115"/>
      <c r="R13" s="116"/>
    </row>
    <row r="14" spans="2:18" ht="24.75" customHeight="1">
      <c r="B14" s="137" t="s">
        <v>83</v>
      </c>
      <c r="C14" s="137"/>
      <c r="D14" s="137"/>
      <c r="E14" s="137"/>
      <c r="F14" s="137"/>
      <c r="G14" s="137"/>
      <c r="H14" s="138"/>
      <c r="I14" s="163"/>
      <c r="J14" s="164"/>
      <c r="K14" s="164"/>
      <c r="L14" s="164"/>
      <c r="M14" s="164"/>
      <c r="N14" s="165"/>
      <c r="P14" s="23" t="s">
        <v>9</v>
      </c>
      <c r="Q14" s="24"/>
      <c r="R14" s="25"/>
    </row>
    <row r="15" spans="14:18" ht="13.5" customHeight="1">
      <c r="N15" s="21" t="str">
        <f>IF(I16&lt;1,"Dauer der Zeit der Bewährung oder Tätigkeit eingeben! "," ")</f>
        <v>Dauer der Zeit der Bewährung oder Tätigkeit eingeben! </v>
      </c>
      <c r="P15" s="26">
        <f>DAY(I14)</f>
        <v>0</v>
      </c>
      <c r="Q15" s="26">
        <f>MONTH(I14)</f>
        <v>1</v>
      </c>
      <c r="R15" s="26">
        <f>YEAR(I14)</f>
        <v>1900</v>
      </c>
    </row>
    <row r="16" spans="2:14" ht="14.25" customHeight="1">
      <c r="B16" s="9" t="s">
        <v>6</v>
      </c>
      <c r="I16" s="160"/>
      <c r="J16" s="161"/>
      <c r="K16" s="27" t="s">
        <v>54</v>
      </c>
      <c r="L16" s="3"/>
      <c r="M16" s="3"/>
      <c r="N16" s="28"/>
    </row>
    <row r="17" spans="2:18" ht="8.25" customHeight="1">
      <c r="B17" s="162" t="str">
        <f>IF(AND(N13=" ",N15=" "),IF(AND(P21&gt;P11-1,P21&lt;DATE(R12,Q12+1,P12)),"Der Aufstieg ist fiktiv bereits bei der Zuordnung der Vergütungsgruppe zu berücksichtigen (§ 4 Abs. 2 ARR-Ü-Konf); ggf. Prüfung eines Besitzstands für eine Vergütungsgruppenzulage (s. Tabellenblatt »2_VGr-Zul. NACH Fgr-aufstieg).«",IF(P21&lt;P11,"Der Aufstieg erfolgte bereits vor dem 1.1.2009;  KEIN Fall der Besitzstandswahrung gem. § 8 Abs. 1 ARR-Ü-Konf; ggf. Prüfung eines Besitzstands für eine Vergütungsgruppenzulage (s. Tabellenblatt »2_VGr-Zul. NACH Fgr-aufstieg«)"," "))," ")</f>
        <v> 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55"/>
      <c r="P17" s="151" t="s">
        <v>10</v>
      </c>
      <c r="Q17" s="123"/>
      <c r="R17" s="124"/>
    </row>
    <row r="18" spans="2:18" ht="8.25" customHeight="1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55"/>
      <c r="P18" s="152"/>
      <c r="Q18" s="153"/>
      <c r="R18" s="154"/>
    </row>
    <row r="19" spans="1:18" ht="8.25" customHeight="1">
      <c r="A19" s="29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55"/>
      <c r="P19" s="155"/>
      <c r="Q19" s="156"/>
      <c r="R19" s="157"/>
    </row>
    <row r="20" spans="1:18" ht="13.5" customHeight="1">
      <c r="A20" s="29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55"/>
      <c r="P20" s="26">
        <f>P15</f>
        <v>0</v>
      </c>
      <c r="Q20" s="26">
        <f>Q15</f>
        <v>1</v>
      </c>
      <c r="R20" s="26">
        <f>R15+I16</f>
        <v>1900</v>
      </c>
    </row>
    <row r="21" spans="1:22" s="33" customFormat="1" ht="13.5" customHeight="1">
      <c r="A21" s="5" t="s">
        <v>70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57"/>
      <c r="P21" s="114">
        <f>DATE(R20,Q20,P20)</f>
        <v>0</v>
      </c>
      <c r="Q21" s="115"/>
      <c r="R21" s="116"/>
      <c r="T21" s="9"/>
      <c r="U21" s="9"/>
      <c r="V21" s="9"/>
    </row>
    <row r="22" spans="1:18" ht="11.25">
      <c r="A22" s="36" t="s">
        <v>71</v>
      </c>
      <c r="O22" s="55"/>
      <c r="P22" s="34"/>
      <c r="Q22" s="35"/>
      <c r="R22" s="35"/>
    </row>
    <row r="23" spans="16:18" ht="11.25">
      <c r="P23" s="122" t="s">
        <v>33</v>
      </c>
      <c r="Q23" s="178"/>
      <c r="R23" s="179"/>
    </row>
    <row r="24" spans="1:18" ht="14.25" customHeight="1">
      <c r="A24" s="33"/>
      <c r="B24" s="39" t="s">
        <v>2</v>
      </c>
      <c r="C24" s="40" t="s">
        <v>37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P24" s="180">
        <f>IF(MOD(I16,2)&gt;0,6,0)</f>
        <v>0</v>
      </c>
      <c r="Q24" s="181"/>
      <c r="R24" s="37">
        <f>IF(MOD(I16,2)=0,I16/2,INT(I16/2))</f>
        <v>0</v>
      </c>
    </row>
    <row r="25" spans="3:18" ht="11.25">
      <c r="C25" s="40" t="s">
        <v>16</v>
      </c>
      <c r="P25" s="38"/>
      <c r="Q25" s="38"/>
      <c r="R25" s="38"/>
    </row>
    <row r="26" spans="16:18" ht="6" customHeight="1">
      <c r="P26" s="19"/>
      <c r="Q26" s="35"/>
      <c r="R26" s="35"/>
    </row>
    <row r="27" spans="3:18" ht="11.25" customHeight="1">
      <c r="C27" s="33" t="s">
        <v>12</v>
      </c>
      <c r="I27" s="128" t="str">
        <f>IF(AND(G8="x",J9="x"),P30-1,IF(AND(G8="x",M9="x"),"keine Anwendung der 50%-Regelung (§ 9 Abs. 3a ARR-Ü-Konf)","- - -"))</f>
        <v>- - -</v>
      </c>
      <c r="J27" s="129"/>
      <c r="K27" s="129"/>
      <c r="L27" s="129"/>
      <c r="M27" s="129"/>
      <c r="N27" s="130"/>
      <c r="P27" s="151" t="s">
        <v>11</v>
      </c>
      <c r="Q27" s="194"/>
      <c r="R27" s="195"/>
    </row>
    <row r="28" spans="3:18" ht="11.25">
      <c r="C28" s="6" t="s">
        <v>35</v>
      </c>
      <c r="I28" s="131"/>
      <c r="J28" s="132"/>
      <c r="K28" s="132"/>
      <c r="L28" s="132"/>
      <c r="M28" s="132"/>
      <c r="N28" s="133"/>
      <c r="P28" s="196"/>
      <c r="Q28" s="197"/>
      <c r="R28" s="198"/>
    </row>
    <row r="29" spans="3:18" ht="11.25">
      <c r="C29" s="6"/>
      <c r="I29" s="134"/>
      <c r="J29" s="135"/>
      <c r="K29" s="135"/>
      <c r="L29" s="135"/>
      <c r="M29" s="135"/>
      <c r="N29" s="136"/>
      <c r="P29" s="26">
        <f>P15</f>
        <v>0</v>
      </c>
      <c r="Q29" s="26">
        <f>IF((Q15+P24)&gt;12,(Q15+P24-12),Q15+P24)</f>
        <v>1</v>
      </c>
      <c r="R29" s="26">
        <f>IF((Q15+P24)&gt;12,(R15+R24+1),R15+R24)</f>
        <v>1900</v>
      </c>
    </row>
    <row r="30" spans="16:18" ht="6.75" customHeight="1">
      <c r="P30" s="122">
        <f>DATE(R29,Q29,P29)</f>
        <v>0</v>
      </c>
      <c r="Q30" s="178"/>
      <c r="R30" s="179"/>
    </row>
    <row r="31" spans="3:18" ht="14.25" customHeight="1">
      <c r="C31" s="137" t="s">
        <v>86</v>
      </c>
      <c r="D31" s="137"/>
      <c r="E31" s="137"/>
      <c r="F31" s="137"/>
      <c r="I31" s="139" t="str">
        <f>IF(AND(G8="x",M9="x"),"- - -",IF(AND(G8="x",J9="x"),IF(P30&gt;P11,"NEIN","JA"),"- - -"))</f>
        <v>- - -</v>
      </c>
      <c r="J31" s="140"/>
      <c r="K31" s="140"/>
      <c r="L31" s="140"/>
      <c r="M31" s="140"/>
      <c r="N31" s="141"/>
      <c r="P31" s="167"/>
      <c r="Q31" s="199"/>
      <c r="R31" s="200"/>
    </row>
    <row r="32" spans="3:18" ht="14.25" customHeight="1">
      <c r="C32" s="137"/>
      <c r="D32" s="137"/>
      <c r="E32" s="137"/>
      <c r="F32" s="137"/>
      <c r="I32" s="142"/>
      <c r="J32" s="143"/>
      <c r="K32" s="143"/>
      <c r="L32" s="143"/>
      <c r="M32" s="143"/>
      <c r="N32" s="144"/>
      <c r="P32" s="151" t="s">
        <v>22</v>
      </c>
      <c r="Q32" s="123"/>
      <c r="R32" s="124"/>
    </row>
    <row r="33" spans="3:18" ht="6" customHeight="1">
      <c r="C33" s="5"/>
      <c r="I33" s="42"/>
      <c r="J33" s="42"/>
      <c r="K33" s="42"/>
      <c r="L33" s="42"/>
      <c r="M33" s="42"/>
      <c r="N33" s="42"/>
      <c r="O33" s="41"/>
      <c r="P33" s="166"/>
      <c r="Q33" s="153"/>
      <c r="R33" s="154"/>
    </row>
    <row r="34" spans="3:18" ht="13.5" customHeight="1">
      <c r="C34" s="40" t="s">
        <v>55</v>
      </c>
      <c r="I34" s="145" t="str">
        <f>IF(AND(G8="x",M9="x"),P21,IF(AND(J9="x",I31="JA"),P21,IF(I31="NEIN","ggf. Anspruch gem. § 8 Absatz 3 (s. unten)","- - -")))</f>
        <v>- - -</v>
      </c>
      <c r="J34" s="146"/>
      <c r="K34" s="146"/>
      <c r="L34" s="146"/>
      <c r="M34" s="146"/>
      <c r="N34" s="147"/>
      <c r="P34" s="167">
        <v>40544</v>
      </c>
      <c r="Q34" s="156"/>
      <c r="R34" s="157"/>
    </row>
    <row r="35" spans="3:18" ht="13.5" customHeight="1">
      <c r="C35" s="56" t="str">
        <f>IF(J9="x","gem. § 8 Abs. 1 ARR-Ü-Konf",IF(M9="x","gem. § 9 Abs. 3a i.V.m. § 8 Abs. 1 ARR-Ü-Konf"," "))</f>
        <v> </v>
      </c>
      <c r="I35" s="148"/>
      <c r="J35" s="149"/>
      <c r="K35" s="149"/>
      <c r="L35" s="149"/>
      <c r="M35" s="149"/>
      <c r="N35" s="150"/>
      <c r="P35" s="34"/>
      <c r="Q35" s="35"/>
      <c r="R35" s="35"/>
    </row>
    <row r="36" spans="3:18" ht="15" customHeight="1">
      <c r="C36" s="177" t="str">
        <f>IF(AND(G8="x",M9="x"),IF(P21&lt;P13,"ggf. Anspruch auf die VergGr-Zulage gem. § 9 Abs. 3a","Eine Besitzstandszulage für eine spätere Vergütungsgruppenzulage steht NICHT mehr zu.")," ")</f>
        <v> 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P36" s="114">
        <v>41334</v>
      </c>
      <c r="Q36" s="168"/>
      <c r="R36" s="169"/>
    </row>
    <row r="37" spans="3:14" ht="15" customHeight="1"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ht="11.25">
      <c r="P38" s="43" t="s">
        <v>56</v>
      </c>
    </row>
    <row r="39" spans="2:18" ht="11.25">
      <c r="B39" s="39" t="s">
        <v>13</v>
      </c>
      <c r="C39" s="40" t="s">
        <v>38</v>
      </c>
      <c r="P39" s="170" t="s">
        <v>19</v>
      </c>
      <c r="Q39" s="123"/>
      <c r="R39" s="124"/>
    </row>
    <row r="40" spans="3:18" ht="15.75" customHeight="1">
      <c r="C40" s="40" t="s">
        <v>15</v>
      </c>
      <c r="P40" s="155" t="str">
        <f>IF(G12="x",IF(P30&gt;P11,"NEIN","JA"),"entfällt")</f>
        <v>entfällt</v>
      </c>
      <c r="Q40" s="156"/>
      <c r="R40" s="157"/>
    </row>
    <row r="41" spans="16:18" ht="11.25">
      <c r="P41" s="35"/>
      <c r="Q41" s="35"/>
      <c r="R41" s="35"/>
    </row>
    <row r="42" spans="3:18" ht="11.25">
      <c r="C42" s="9" t="s">
        <v>12</v>
      </c>
      <c r="I42" s="171" t="str">
        <f>IF(G12="x",P30-1," ")</f>
        <v> </v>
      </c>
      <c r="J42" s="172"/>
      <c r="K42" s="172"/>
      <c r="L42" s="172"/>
      <c r="M42" s="172"/>
      <c r="N42" s="173"/>
      <c r="P42" s="170" t="s">
        <v>20</v>
      </c>
      <c r="Q42" s="123"/>
      <c r="R42" s="124"/>
    </row>
    <row r="43" spans="3:18" ht="11.25">
      <c r="C43" s="9" t="s">
        <v>35</v>
      </c>
      <c r="I43" s="174"/>
      <c r="J43" s="175"/>
      <c r="K43" s="175"/>
      <c r="L43" s="175"/>
      <c r="M43" s="175"/>
      <c r="N43" s="176"/>
      <c r="P43" s="155" t="str">
        <f>IF(G12="x",IF(P21&gt;=P34,"NEIN","JA"),"entfällt")</f>
        <v>entfällt</v>
      </c>
      <c r="Q43" s="156"/>
      <c r="R43" s="157"/>
    </row>
    <row r="44" ht="11.25"/>
    <row r="45" spans="3:14" ht="11.25">
      <c r="C45" s="9" t="s">
        <v>17</v>
      </c>
      <c r="I45" s="171" t="str">
        <f>IF(G12="x",P21," ")</f>
        <v> </v>
      </c>
      <c r="J45" s="172"/>
      <c r="K45" s="172"/>
      <c r="L45" s="172"/>
      <c r="M45" s="172"/>
      <c r="N45" s="173"/>
    </row>
    <row r="46" spans="3:18" ht="11.25">
      <c r="C46" s="9" t="s">
        <v>30</v>
      </c>
      <c r="I46" s="174"/>
      <c r="J46" s="175"/>
      <c r="K46" s="175"/>
      <c r="L46" s="175"/>
      <c r="M46" s="175"/>
      <c r="N46" s="176"/>
      <c r="P46" s="45"/>
      <c r="Q46" s="45"/>
      <c r="R46" s="45"/>
    </row>
    <row r="47" spans="16:18" ht="14.25" customHeight="1">
      <c r="P47" s="151" t="s">
        <v>25</v>
      </c>
      <c r="Q47" s="123"/>
      <c r="R47" s="124"/>
    </row>
    <row r="48" spans="3:18" ht="14.25" customHeight="1">
      <c r="C48" s="9" t="s">
        <v>14</v>
      </c>
      <c r="I48" s="182" t="str">
        <f>IF(G12="x",IF(AND(P40="JA",P43="JA"),"JA","NEIN")," ")</f>
        <v> </v>
      </c>
      <c r="J48" s="183"/>
      <c r="K48" s="183"/>
      <c r="L48" s="183"/>
      <c r="M48" s="183"/>
      <c r="N48" s="184"/>
      <c r="P48" s="166"/>
      <c r="Q48" s="153"/>
      <c r="R48" s="154"/>
    </row>
    <row r="49" spans="3:18" ht="11.25">
      <c r="C49" s="5" t="s">
        <v>42</v>
      </c>
      <c r="I49" s="185"/>
      <c r="J49" s="186"/>
      <c r="K49" s="186"/>
      <c r="L49" s="186"/>
      <c r="M49" s="186"/>
      <c r="N49" s="187"/>
      <c r="P49" s="155" t="str">
        <f>IF(I16&lt;4,"JA","NEIN")</f>
        <v>JA</v>
      </c>
      <c r="Q49" s="156"/>
      <c r="R49" s="157"/>
    </row>
    <row r="50" spans="3:18" ht="14.25" customHeight="1">
      <c r="C50" s="5"/>
      <c r="I50" s="42"/>
      <c r="J50" s="42"/>
      <c r="K50" s="42"/>
      <c r="L50" s="42"/>
      <c r="M50" s="42"/>
      <c r="N50" s="42"/>
      <c r="P50" s="35"/>
      <c r="Q50" s="35"/>
      <c r="R50" s="35"/>
    </row>
    <row r="51" spans="3:18" ht="14.25" customHeight="1">
      <c r="C51" s="18" t="s">
        <v>31</v>
      </c>
      <c r="I51" s="145" t="str">
        <f>IF(AND(G12="x",I48="nein"),"ggf. Anspruch gem. § 8 Absatz 3 (s. unten)",IF(I48="JA",P21," "))</f>
        <v> </v>
      </c>
      <c r="J51" s="146"/>
      <c r="K51" s="146"/>
      <c r="L51" s="146"/>
      <c r="M51" s="146"/>
      <c r="N51" s="147"/>
      <c r="P51" s="151" t="s">
        <v>26</v>
      </c>
      <c r="Q51" s="123"/>
      <c r="R51" s="124"/>
    </row>
    <row r="52" spans="3:18" ht="11.25">
      <c r="C52" s="18" t="s">
        <v>32</v>
      </c>
      <c r="I52" s="148"/>
      <c r="J52" s="149"/>
      <c r="K52" s="149"/>
      <c r="L52" s="149"/>
      <c r="M52" s="149"/>
      <c r="N52" s="150"/>
      <c r="P52" s="166"/>
      <c r="Q52" s="153"/>
      <c r="R52" s="154"/>
    </row>
    <row r="53" spans="3:18" ht="11.25">
      <c r="C53" s="18"/>
      <c r="I53" s="44"/>
      <c r="J53" s="44"/>
      <c r="K53" s="44"/>
      <c r="L53" s="44"/>
      <c r="M53" s="44"/>
      <c r="N53" s="44"/>
      <c r="P53" s="155" t="str">
        <f>IF(G8="x",I31,"entfällt")</f>
        <v>entfällt</v>
      </c>
      <c r="Q53" s="156"/>
      <c r="R53" s="157"/>
    </row>
    <row r="54" spans="1:14" ht="14.25" customHeight="1">
      <c r="A54" s="33"/>
      <c r="B54" s="39" t="s">
        <v>24</v>
      </c>
      <c r="C54" s="40" t="s">
        <v>39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3:18" ht="15.75" customHeight="1">
      <c r="C55" s="40" t="s">
        <v>87</v>
      </c>
      <c r="P55" s="151" t="s">
        <v>27</v>
      </c>
      <c r="Q55" s="194"/>
      <c r="R55" s="195"/>
    </row>
    <row r="56" spans="3:18" ht="14.25" customHeight="1">
      <c r="C56" s="9" t="s">
        <v>23</v>
      </c>
      <c r="P56" s="152"/>
      <c r="Q56" s="201"/>
      <c r="R56" s="202"/>
    </row>
    <row r="57" spans="3:18" ht="14.25" customHeight="1">
      <c r="C57" s="18" t="s">
        <v>90</v>
      </c>
      <c r="P57" s="155" t="str">
        <f>IF(G12="x",I48,"entfällt")</f>
        <v>entfällt</v>
      </c>
      <c r="Q57" s="156"/>
      <c r="R57" s="157"/>
    </row>
    <row r="58" ht="11.25">
      <c r="C58" s="46"/>
    </row>
    <row r="59" spans="16:18" ht="11.25">
      <c r="P59" s="151" t="s">
        <v>88</v>
      </c>
      <c r="Q59" s="188"/>
      <c r="R59" s="189"/>
    </row>
    <row r="60" spans="3:18" ht="14.25" customHeight="1">
      <c r="C60" s="9" t="s">
        <v>17</v>
      </c>
      <c r="I60" s="128" t="str">
        <f>IF(AND(G12="x",I48="JA")," ",IF(OR(G8="x",G12="x"),IF(I31="JA","Berücksichtigung nach Absatz 1",P21)," "))</f>
        <v> </v>
      </c>
      <c r="J60" s="129"/>
      <c r="K60" s="129"/>
      <c r="L60" s="129"/>
      <c r="M60" s="129"/>
      <c r="N60" s="130"/>
      <c r="P60" s="190"/>
      <c r="Q60" s="191"/>
      <c r="R60" s="192"/>
    </row>
    <row r="61" spans="3:18" ht="14.25" customHeight="1">
      <c r="C61" s="9" t="s">
        <v>18</v>
      </c>
      <c r="I61" s="134"/>
      <c r="J61" s="135"/>
      <c r="K61" s="135"/>
      <c r="L61" s="135"/>
      <c r="M61" s="135"/>
      <c r="N61" s="136"/>
      <c r="P61" s="155" t="str">
        <f>IF(P21&gt;=P36,"NEIN","JA")</f>
        <v>JA</v>
      </c>
      <c r="Q61" s="156"/>
      <c r="R61" s="157"/>
    </row>
    <row r="63" spans="3:14" ht="14.25" customHeight="1">
      <c r="C63" s="9" t="s">
        <v>34</v>
      </c>
      <c r="I63" s="182" t="str">
        <f>IF(I60=" "," ",IF(OR(G8="x",G12="x"),IF(I31="JA"," ",IF(P61="JA","JA",IF(P61="NEIN","NEIN"," ")))))</f>
        <v> </v>
      </c>
      <c r="J63" s="183"/>
      <c r="K63" s="183"/>
      <c r="L63" s="183"/>
      <c r="M63" s="183"/>
      <c r="N63" s="184"/>
    </row>
    <row r="64" spans="3:14" ht="14.25" customHeight="1">
      <c r="C64" s="9" t="s">
        <v>89</v>
      </c>
      <c r="I64" s="185"/>
      <c r="J64" s="186"/>
      <c r="K64" s="186"/>
      <c r="L64" s="186"/>
      <c r="M64" s="186"/>
      <c r="N64" s="187"/>
    </row>
    <row r="66" spans="3:14" ht="14.25" customHeight="1">
      <c r="C66" s="18" t="s">
        <v>29</v>
      </c>
      <c r="I66" s="108" t="str">
        <f>IF(I63=" "," ",IF(AND(I63="JA",G8="x"),P21," "))</f>
        <v> </v>
      </c>
      <c r="J66" s="109"/>
      <c r="K66" s="109"/>
      <c r="L66" s="109"/>
      <c r="M66" s="109"/>
      <c r="N66" s="110"/>
    </row>
    <row r="67" spans="3:14" ht="14.25" customHeight="1">
      <c r="C67" s="18" t="s">
        <v>30</v>
      </c>
      <c r="I67" s="111"/>
      <c r="J67" s="112"/>
      <c r="K67" s="112"/>
      <c r="L67" s="112"/>
      <c r="M67" s="112"/>
      <c r="N67" s="113"/>
    </row>
    <row r="69" spans="3:14" ht="14.25" customHeight="1">
      <c r="C69" s="18" t="s">
        <v>31</v>
      </c>
      <c r="I69" s="108" t="str">
        <f>IF(I63=" "," ",IF(AND(I63="JA",G12="x"),P21," "))</f>
        <v> </v>
      </c>
      <c r="J69" s="109"/>
      <c r="K69" s="109"/>
      <c r="L69" s="109"/>
      <c r="M69" s="109"/>
      <c r="N69" s="110"/>
    </row>
    <row r="70" spans="3:14" ht="14.25" customHeight="1">
      <c r="C70" s="18" t="s">
        <v>32</v>
      </c>
      <c r="I70" s="111"/>
      <c r="J70" s="112"/>
      <c r="K70" s="112"/>
      <c r="L70" s="112"/>
      <c r="M70" s="112"/>
      <c r="N70" s="113"/>
    </row>
    <row r="71" spans="3:14" ht="14.25" customHeight="1">
      <c r="C71" s="193" t="str">
        <f>IF(I69=" "," ","Berechnung des Höhergruppierungsgewinns s. Datei »Höhergruppierungsgewinn gem. § 8 ARRÜ - Vergleichsentgelt (Verg_Tabelle_2004)«")</f>
        <v> 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</row>
    <row r="72" spans="3:14" ht="14.25" customHeight="1"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</row>
  </sheetData>
  <sheetProtection password="CDF4" sheet="1" objects="1" scenarios="1"/>
  <mergeCells count="51">
    <mergeCell ref="C71:N72"/>
    <mergeCell ref="P27:R28"/>
    <mergeCell ref="P30:R31"/>
    <mergeCell ref="I69:N70"/>
    <mergeCell ref="I51:N52"/>
    <mergeCell ref="I60:N61"/>
    <mergeCell ref="P61:R61"/>
    <mergeCell ref="P55:R56"/>
    <mergeCell ref="P43:R43"/>
    <mergeCell ref="I48:N49"/>
    <mergeCell ref="I63:N64"/>
    <mergeCell ref="P49:R49"/>
    <mergeCell ref="P47:R48"/>
    <mergeCell ref="P53:R53"/>
    <mergeCell ref="P57:R57"/>
    <mergeCell ref="P51:R52"/>
    <mergeCell ref="P59:R60"/>
    <mergeCell ref="P36:R36"/>
    <mergeCell ref="P42:R42"/>
    <mergeCell ref="I45:N46"/>
    <mergeCell ref="C36:N37"/>
    <mergeCell ref="P40:R40"/>
    <mergeCell ref="P39:R39"/>
    <mergeCell ref="I42:N43"/>
    <mergeCell ref="L9:L10"/>
    <mergeCell ref="M9:M10"/>
    <mergeCell ref="P21:R21"/>
    <mergeCell ref="J9:J10"/>
    <mergeCell ref="I16:J16"/>
    <mergeCell ref="B17:N20"/>
    <mergeCell ref="I14:N14"/>
    <mergeCell ref="I27:N29"/>
    <mergeCell ref="B14:H14"/>
    <mergeCell ref="I31:N32"/>
    <mergeCell ref="I34:N35"/>
    <mergeCell ref="C31:F32"/>
    <mergeCell ref="P17:R19"/>
    <mergeCell ref="P32:R33"/>
    <mergeCell ref="P34:R34"/>
    <mergeCell ref="P23:R23"/>
    <mergeCell ref="P24:Q24"/>
    <mergeCell ref="I66:N67"/>
    <mergeCell ref="P13:R13"/>
    <mergeCell ref="A5:D5"/>
    <mergeCell ref="A6:D6"/>
    <mergeCell ref="F5:N5"/>
    <mergeCell ref="F6:N6"/>
    <mergeCell ref="P10:R10"/>
    <mergeCell ref="P11:R11"/>
    <mergeCell ref="B13:E13"/>
    <mergeCell ref="I9:I10"/>
  </mergeCells>
  <printOptions horizontalCentered="1"/>
  <pageMargins left="0.7874015748031497" right="0.7874015748031497" top="0.7874015748031497" bottom="0.5905511811023623" header="0.5118110236220472" footer="0.5118110236220472"/>
  <pageSetup blackAndWhite="1" horizontalDpi="300" verticalDpi="300" orientation="portrait" paperSize="9" r:id="rId1"/>
  <headerFooter alignWithMargins="0">
    <oddFooter>&amp;L&amp;"Verdana,Kursiv"&amp;8Landeskirchenamt Hannover, Referat 73&amp;C&amp;8Seite &amp;P (&amp;N)&amp;R&amp;"Verdana,Kursiv"&amp;8Bearbeitungsstand:  14.10.2010</oddFooter>
  </headerFooter>
  <rowBreaks count="1" manualBreakCount="1">
    <brk id="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5" sqref="A5:D5"/>
    </sheetView>
  </sheetViews>
  <sheetFormatPr defaultColWidth="11.00390625" defaultRowHeight="14.25" customHeight="1" outlineLevelCol="1"/>
  <cols>
    <col min="1" max="1" width="3.875" style="9" customWidth="1"/>
    <col min="2" max="2" width="3.25390625" style="9" customWidth="1"/>
    <col min="3" max="3" width="11.00390625" style="9" customWidth="1"/>
    <col min="4" max="4" width="14.00390625" style="9" customWidth="1"/>
    <col min="5" max="5" width="11.00390625" style="9" customWidth="1"/>
    <col min="6" max="7" width="4.125" style="9" customWidth="1"/>
    <col min="8" max="8" width="2.625" style="9" customWidth="1"/>
    <col min="9" max="10" width="5.125" style="9" customWidth="1"/>
    <col min="11" max="11" width="12.25390625" style="9" customWidth="1"/>
    <col min="12" max="12" width="11.00390625" style="9" customWidth="1"/>
    <col min="13" max="14" width="5.875" style="10" hidden="1" customWidth="1" outlineLevel="1"/>
    <col min="15" max="15" width="11.75390625" style="10" hidden="1" customWidth="1" outlineLevel="1"/>
    <col min="16" max="16" width="11.00390625" style="9" customWidth="1" collapsed="1"/>
    <col min="17" max="16384" width="11.00390625" style="9" customWidth="1"/>
  </cols>
  <sheetData>
    <row r="1" ht="15.75" customHeight="1">
      <c r="A1" s="5" t="s">
        <v>0</v>
      </c>
    </row>
    <row r="2" spans="1:12" ht="17.25" customHeight="1">
      <c r="A2" s="60" t="s">
        <v>36</v>
      </c>
      <c r="B2" s="39" t="s">
        <v>72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" ht="11.25">
      <c r="A3" s="8"/>
      <c r="B3" s="47" t="s">
        <v>101</v>
      </c>
    </row>
    <row r="4" spans="1:2" ht="11.25">
      <c r="A4" s="8"/>
      <c r="B4" s="47"/>
    </row>
    <row r="5" spans="1:15" ht="11.25">
      <c r="A5" s="117"/>
      <c r="B5" s="117"/>
      <c r="C5" s="117"/>
      <c r="D5" s="117"/>
      <c r="E5" s="77"/>
      <c r="F5" s="119"/>
      <c r="G5" s="119"/>
      <c r="H5" s="119"/>
      <c r="I5" s="119"/>
      <c r="J5" s="119"/>
      <c r="K5" s="119"/>
      <c r="M5" s="121" t="s">
        <v>8</v>
      </c>
      <c r="N5" s="115"/>
      <c r="O5" s="116"/>
    </row>
    <row r="6" spans="1:15" ht="11.25">
      <c r="A6" s="118" t="s">
        <v>81</v>
      </c>
      <c r="B6" s="118"/>
      <c r="C6" s="118"/>
      <c r="D6" s="118"/>
      <c r="E6" s="77"/>
      <c r="F6" s="120" t="s">
        <v>82</v>
      </c>
      <c r="G6" s="120"/>
      <c r="H6" s="120"/>
      <c r="I6" s="120"/>
      <c r="J6" s="120"/>
      <c r="K6" s="120"/>
      <c r="M6" s="122">
        <v>39814</v>
      </c>
      <c r="N6" s="123"/>
      <c r="O6" s="124"/>
    </row>
    <row r="7" spans="1:15" ht="11.25">
      <c r="A7" s="12"/>
      <c r="I7" s="14"/>
      <c r="M7" s="22">
        <f>DAY(M6)</f>
        <v>1</v>
      </c>
      <c r="N7" s="22">
        <f>MONTH(M6)</f>
        <v>1</v>
      </c>
      <c r="O7" s="22">
        <f>YEAR(M6)</f>
        <v>2009</v>
      </c>
    </row>
    <row r="8" spans="1:9" ht="12.75" customHeight="1">
      <c r="A8" s="12"/>
      <c r="F8" s="13" t="str">
        <f>IF(AND(G12&lt;&gt;"x",G10&lt;&gt;"x"),"Zutreffendes ankreuzen (x)"," ")</f>
        <v>Zutreffendes ankreuzen (x)</v>
      </c>
      <c r="I8" s="14"/>
    </row>
    <row r="9" spans="1:15" ht="11.25" customHeight="1">
      <c r="A9" s="12"/>
      <c r="B9" s="9" t="s">
        <v>58</v>
      </c>
      <c r="J9" s="88"/>
      <c r="K9" s="88"/>
      <c r="M9" s="23" t="s">
        <v>9</v>
      </c>
      <c r="N9" s="24"/>
      <c r="O9" s="25"/>
    </row>
    <row r="10" spans="1:15" ht="13.5" customHeight="1">
      <c r="A10" s="12"/>
      <c r="B10" s="9" t="s">
        <v>59</v>
      </c>
      <c r="F10" s="15" t="s">
        <v>4</v>
      </c>
      <c r="G10" s="1"/>
      <c r="I10" s="216" t="str">
        <f>IF(OR(AND(G12="x",G10="x"),AND(G10="x",I21&gt;=M6)),"bitte Eingaben überprüfen"," ")</f>
        <v> </v>
      </c>
      <c r="J10" s="216"/>
      <c r="K10" s="216"/>
      <c r="M10" s="23"/>
      <c r="N10" s="24"/>
      <c r="O10" s="25"/>
    </row>
    <row r="11" spans="1:15" ht="12.75">
      <c r="A11" s="12"/>
      <c r="E11" s="4"/>
      <c r="F11" s="48"/>
      <c r="G11" s="17"/>
      <c r="H11" s="4"/>
      <c r="I11" s="216"/>
      <c r="J11" s="216"/>
      <c r="K11" s="216"/>
      <c r="M11" s="26">
        <f>DAY(I17)</f>
        <v>0</v>
      </c>
      <c r="N11" s="26">
        <f>MONTH(I17)</f>
        <v>1</v>
      </c>
      <c r="O11" s="26">
        <f>YEAR(I17)</f>
        <v>1900</v>
      </c>
    </row>
    <row r="12" spans="1:11" ht="13.5" customHeight="1">
      <c r="A12" s="12"/>
      <c r="F12" s="15" t="s">
        <v>51</v>
      </c>
      <c r="G12" s="1"/>
      <c r="I12" s="217" t="str">
        <f>IF(AND(G10&lt;&gt;"x",G12&lt;&gt;"x")," ",IF(G10="x"," ",IF(G12="x",IF(AND(I17&gt;0,I30&gt;0),M19,"Wert wird automatisch eingefügt"))))</f>
        <v> </v>
      </c>
      <c r="J12" s="217"/>
      <c r="K12" s="217"/>
    </row>
    <row r="13" spans="1:11" ht="13.5" customHeight="1">
      <c r="A13" s="12"/>
      <c r="H13" s="92" t="s">
        <v>106</v>
      </c>
      <c r="I13" s="217"/>
      <c r="J13" s="217"/>
      <c r="K13" s="217"/>
    </row>
    <row r="14" spans="1:15" ht="11.25">
      <c r="A14" s="12"/>
      <c r="E14" s="19"/>
      <c r="F14" s="16"/>
      <c r="G14" s="20"/>
      <c r="H14" s="19"/>
      <c r="I14" s="93"/>
      <c r="J14" s="93"/>
      <c r="K14" s="93"/>
      <c r="M14" s="151" t="s">
        <v>107</v>
      </c>
      <c r="N14" s="123"/>
      <c r="O14" s="124"/>
    </row>
    <row r="15" spans="1:15" ht="12.75">
      <c r="A15" s="12"/>
      <c r="B15" s="9" t="s">
        <v>5</v>
      </c>
      <c r="E15" s="4"/>
      <c r="F15" s="48"/>
      <c r="G15" s="17"/>
      <c r="H15" s="4"/>
      <c r="M15" s="152"/>
      <c r="N15" s="153"/>
      <c r="O15" s="154"/>
    </row>
    <row r="16" spans="1:15" ht="4.5" customHeight="1">
      <c r="A16" s="12"/>
      <c r="E16" s="4"/>
      <c r="F16" s="48"/>
      <c r="G16" s="17"/>
      <c r="H16" s="4"/>
      <c r="M16" s="166"/>
      <c r="N16" s="153"/>
      <c r="O16" s="154"/>
    </row>
    <row r="17" spans="2:15" ht="13.5" customHeight="1">
      <c r="B17" s="49" t="s">
        <v>63</v>
      </c>
      <c r="C17" s="208" t="s">
        <v>105</v>
      </c>
      <c r="D17" s="209"/>
      <c r="E17" s="209"/>
      <c r="F17" s="209"/>
      <c r="G17" s="209"/>
      <c r="H17" s="4"/>
      <c r="I17" s="210"/>
      <c r="J17" s="211"/>
      <c r="K17" s="212"/>
      <c r="M17" s="84"/>
      <c r="N17" s="35"/>
      <c r="O17" s="83"/>
    </row>
    <row r="18" spans="2:15" ht="11.25">
      <c r="B18" s="49"/>
      <c r="C18" s="209"/>
      <c r="D18" s="209"/>
      <c r="E18" s="209"/>
      <c r="F18" s="209"/>
      <c r="G18" s="209"/>
      <c r="H18" s="4"/>
      <c r="I18" s="213"/>
      <c r="J18" s="214"/>
      <c r="K18" s="215"/>
      <c r="M18" s="22">
        <f>M11</f>
        <v>0</v>
      </c>
      <c r="N18" s="22">
        <f>N11</f>
        <v>1</v>
      </c>
      <c r="O18" s="22">
        <f>O11+I26</f>
        <v>1900</v>
      </c>
    </row>
    <row r="19" spans="2:15" ht="13.5" customHeight="1">
      <c r="B19" s="49"/>
      <c r="C19" s="79" t="s">
        <v>84</v>
      </c>
      <c r="E19" s="4"/>
      <c r="F19" s="4"/>
      <c r="G19" s="4"/>
      <c r="H19" s="4"/>
      <c r="I19" s="78"/>
      <c r="J19" s="78"/>
      <c r="K19" s="78"/>
      <c r="M19" s="114">
        <f>DATE(O18,N18,M18)</f>
        <v>0</v>
      </c>
      <c r="N19" s="115"/>
      <c r="O19" s="116"/>
    </row>
    <row r="20" spans="2:15" ht="4.5" customHeight="1">
      <c r="B20" s="49"/>
      <c r="E20" s="4"/>
      <c r="F20" s="4"/>
      <c r="G20" s="4"/>
      <c r="H20" s="4"/>
      <c r="I20" s="4"/>
      <c r="J20" s="4"/>
      <c r="K20" s="4"/>
      <c r="M20" s="50"/>
      <c r="N20" s="50"/>
      <c r="O20" s="50"/>
    </row>
    <row r="21" spans="2:15" ht="13.5" customHeight="1">
      <c r="B21" s="49" t="s">
        <v>60</v>
      </c>
      <c r="I21" s="204" t="str">
        <f>IF(AND(G10&lt;&gt;"x",G12&lt;&gt;"x")," ",IF(I17&lt;1," ",IF(OR(I17&lt;1,I30=0),"Angaben vervollständigen",IF(OR(G12="x",G10="x"),M19))))</f>
        <v> </v>
      </c>
      <c r="J21" s="205"/>
      <c r="K21" s="206"/>
      <c r="M21" s="50"/>
      <c r="N21" s="50"/>
      <c r="O21" s="50"/>
    </row>
    <row r="22" spans="2:15" ht="4.5" customHeight="1">
      <c r="B22" s="49"/>
      <c r="I22" s="78"/>
      <c r="J22" s="78"/>
      <c r="K22" s="78"/>
      <c r="M22" s="50"/>
      <c r="N22" s="50"/>
      <c r="O22" s="50"/>
    </row>
    <row r="23" spans="2:15" ht="27.75" customHeight="1">
      <c r="B23" s="207" t="str">
        <f>IF(OR(I26&lt;1,I17&lt;1)," ",IF(I21&gt;=M6,"Der Fallgruppenaufstieg war am 31.12.2008 noch NICHT erfolgt; ggf. Anspruch auf VergGr.-Zulage nach Absatz 3 Buchst. c (s. unten - Abschnitt B)"," "))</f>
        <v> </v>
      </c>
      <c r="C23" s="207"/>
      <c r="D23" s="207"/>
      <c r="E23" s="207"/>
      <c r="F23" s="207"/>
      <c r="G23" s="207"/>
      <c r="H23" s="207"/>
      <c r="I23" s="207"/>
      <c r="J23" s="207"/>
      <c r="K23" s="207"/>
      <c r="M23" s="151" t="s">
        <v>61</v>
      </c>
      <c r="N23" s="123"/>
      <c r="O23" s="124"/>
    </row>
    <row r="24" spans="2:15" ht="11.25">
      <c r="B24" s="9" t="s">
        <v>6</v>
      </c>
      <c r="M24" s="152"/>
      <c r="N24" s="153"/>
      <c r="O24" s="154"/>
    </row>
    <row r="25" spans="2:15" ht="6" customHeight="1">
      <c r="B25" s="49"/>
      <c r="E25" s="4"/>
      <c r="F25" s="4"/>
      <c r="G25" s="4"/>
      <c r="H25" s="4"/>
      <c r="I25" s="4"/>
      <c r="J25" s="4"/>
      <c r="K25" s="4"/>
      <c r="M25" s="166"/>
      <c r="N25" s="153"/>
      <c r="O25" s="154"/>
    </row>
    <row r="26" spans="2:15" ht="13.5" customHeight="1">
      <c r="B26" s="49" t="s">
        <v>63</v>
      </c>
      <c r="C26" s="49" t="s">
        <v>62</v>
      </c>
      <c r="I26" s="2"/>
      <c r="J26" s="3" t="s">
        <v>7</v>
      </c>
      <c r="K26" s="28"/>
      <c r="M26" s="30"/>
      <c r="N26" s="31"/>
      <c r="O26" s="32"/>
    </row>
    <row r="27" spans="2:15" ht="6" customHeight="1">
      <c r="B27" s="49"/>
      <c r="E27" s="4"/>
      <c r="F27" s="4"/>
      <c r="G27" s="4"/>
      <c r="H27" s="4"/>
      <c r="I27" s="4"/>
      <c r="J27" s="4"/>
      <c r="K27" s="4"/>
      <c r="M27" s="84"/>
      <c r="N27" s="35"/>
      <c r="O27" s="83"/>
    </row>
    <row r="28" spans="2:15" ht="13.5" customHeight="1">
      <c r="B28" s="49" t="s">
        <v>64</v>
      </c>
      <c r="C28" s="49" t="s">
        <v>65</v>
      </c>
      <c r="I28" s="2"/>
      <c r="J28" s="3" t="s">
        <v>7</v>
      </c>
      <c r="K28" s="28"/>
      <c r="M28" s="22">
        <f>M11</f>
        <v>0</v>
      </c>
      <c r="N28" s="22">
        <f>N11</f>
        <v>1</v>
      </c>
      <c r="O28" s="22">
        <f>O11+I30</f>
        <v>1900</v>
      </c>
    </row>
    <row r="29" spans="2:15" ht="6" customHeight="1">
      <c r="B29" s="49"/>
      <c r="E29" s="4"/>
      <c r="F29" s="4"/>
      <c r="G29" s="4"/>
      <c r="H29" s="4"/>
      <c r="I29" s="4"/>
      <c r="J29" s="4"/>
      <c r="K29" s="4"/>
      <c r="M29" s="85"/>
      <c r="N29" s="45"/>
      <c r="O29" s="86"/>
    </row>
    <row r="30" spans="1:19" s="33" customFormat="1" ht="13.5" customHeight="1">
      <c r="A30" s="9"/>
      <c r="B30" s="9" t="s">
        <v>66</v>
      </c>
      <c r="C30" s="9"/>
      <c r="D30" s="9"/>
      <c r="E30" s="9"/>
      <c r="F30" s="9"/>
      <c r="G30" s="9"/>
      <c r="H30" s="9"/>
      <c r="I30" s="51">
        <f>I26+I28</f>
        <v>0</v>
      </c>
      <c r="J30" s="3" t="s">
        <v>7</v>
      </c>
      <c r="K30" s="28"/>
      <c r="M30" s="167">
        <f>DATE(O28,N28,M28)</f>
        <v>0</v>
      </c>
      <c r="N30" s="156"/>
      <c r="O30" s="157"/>
      <c r="Q30" s="9"/>
      <c r="R30" s="9"/>
      <c r="S30" s="9"/>
    </row>
    <row r="31" spans="1:19" s="33" customFormat="1" ht="11.25">
      <c r="A31" s="9"/>
      <c r="B31" s="9"/>
      <c r="C31" s="9"/>
      <c r="D31" s="9"/>
      <c r="E31" s="9"/>
      <c r="F31" s="9"/>
      <c r="G31" s="9"/>
      <c r="H31" s="9"/>
      <c r="I31" s="89"/>
      <c r="J31" s="90"/>
      <c r="K31" s="91"/>
      <c r="M31" s="34"/>
      <c r="N31" s="35"/>
      <c r="O31" s="35"/>
      <c r="Q31" s="9"/>
      <c r="R31" s="9"/>
      <c r="S31" s="9"/>
    </row>
    <row r="32" spans="11:15" ht="11.25">
      <c r="K32" s="21" t="str">
        <f>IF(OR(I26&lt;1,I28&lt;1),"Dauer der Zeiten der Bewährung oder Tätigkeit eingeben! "," ")</f>
        <v>Dauer der Zeiten der Bewährung oder Tätigkeit eingeben! </v>
      </c>
      <c r="M32" s="34"/>
      <c r="N32" s="35"/>
      <c r="O32" s="35"/>
    </row>
    <row r="33" spans="1:15" ht="11.25">
      <c r="A33" s="5" t="s">
        <v>2</v>
      </c>
      <c r="B33" s="5" t="s">
        <v>108</v>
      </c>
      <c r="M33" s="122" t="s">
        <v>33</v>
      </c>
      <c r="N33" s="178"/>
      <c r="O33" s="179"/>
    </row>
    <row r="34" spans="13:15" ht="11.25">
      <c r="M34" s="180">
        <f>IF(MOD(I30,2)&gt;0,6,0)</f>
        <v>0</v>
      </c>
      <c r="N34" s="181"/>
      <c r="O34" s="37">
        <f>IF(MOD(I30,2)=0,I30/2,INT(I30/2))</f>
        <v>0</v>
      </c>
    </row>
    <row r="35" spans="2:15" ht="11.25">
      <c r="B35" s="9" t="s">
        <v>103</v>
      </c>
      <c r="I35" s="128" t="str">
        <f>IF(G10&lt;&gt;"x"," ",IF(I21&gt;=M6,"ggf. o.a. Eingaben überprüfen!",M39-1))</f>
        <v> </v>
      </c>
      <c r="J35" s="129"/>
      <c r="K35" s="130"/>
      <c r="M35" s="52"/>
      <c r="N35" s="52"/>
      <c r="O35" s="52"/>
    </row>
    <row r="36" spans="2:15" ht="11.25">
      <c r="B36" s="9" t="s">
        <v>104</v>
      </c>
      <c r="I36" s="134"/>
      <c r="J36" s="135"/>
      <c r="K36" s="136"/>
      <c r="M36" s="151" t="s">
        <v>115</v>
      </c>
      <c r="N36" s="123"/>
      <c r="O36" s="124"/>
    </row>
    <row r="37" spans="13:15" ht="11.25">
      <c r="M37" s="155"/>
      <c r="N37" s="156"/>
      <c r="O37" s="157"/>
    </row>
    <row r="38" spans="2:15" ht="11.25">
      <c r="B38" s="137" t="s">
        <v>110</v>
      </c>
      <c r="C38" s="203"/>
      <c r="D38" s="203"/>
      <c r="E38" s="203"/>
      <c r="F38" s="203"/>
      <c r="G38" s="203"/>
      <c r="H38" s="218"/>
      <c r="I38" s="128" t="str">
        <f>IF(G10&lt;&gt;"x"," ",IF(I21&gt;=M6,"ggf. o.a. Eingaben überprüfen!",M30))</f>
        <v> </v>
      </c>
      <c r="J38" s="129"/>
      <c r="K38" s="130"/>
      <c r="M38" s="26">
        <f>M11</f>
        <v>0</v>
      </c>
      <c r="N38" s="26">
        <f>IF((N11+M34)&gt;12,(N11+M34-12),N11+M34)</f>
        <v>1</v>
      </c>
      <c r="O38" s="26">
        <f>IF((N11+M34)&gt;12,(O11+O34+1),O11+O34)</f>
        <v>1900</v>
      </c>
    </row>
    <row r="39" spans="2:15" ht="11.25">
      <c r="B39" s="203"/>
      <c r="C39" s="203"/>
      <c r="D39" s="203"/>
      <c r="E39" s="203"/>
      <c r="F39" s="203"/>
      <c r="G39" s="203"/>
      <c r="H39" s="218"/>
      <c r="I39" s="134"/>
      <c r="J39" s="135"/>
      <c r="K39" s="136"/>
      <c r="M39" s="114">
        <f>DATE(O38,N38,M38)</f>
        <v>0</v>
      </c>
      <c r="N39" s="168"/>
      <c r="O39" s="169"/>
    </row>
    <row r="40" ht="11.25"/>
    <row r="41" spans="2:15" ht="14.25" customHeight="1">
      <c r="B41" s="9" t="s">
        <v>112</v>
      </c>
      <c r="I41" s="182" t="str">
        <f>IF(G10&lt;&gt;"x"," ",IF(I35="Bitte o.a. Eingaben überprüfen!"," ",IF(AND(M39&gt;M6,M30&gt;M46),"NEIN","JA")))</f>
        <v> </v>
      </c>
      <c r="J41" s="183"/>
      <c r="K41" s="184"/>
      <c r="M41" s="151" t="s">
        <v>22</v>
      </c>
      <c r="N41" s="194"/>
      <c r="O41" s="195"/>
    </row>
    <row r="42" spans="2:15" ht="11.25">
      <c r="B42" s="5" t="s">
        <v>109</v>
      </c>
      <c r="I42" s="185"/>
      <c r="J42" s="186"/>
      <c r="K42" s="187"/>
      <c r="M42" s="152"/>
      <c r="N42" s="201"/>
      <c r="O42" s="202"/>
    </row>
    <row r="43" spans="3:15" ht="11.25">
      <c r="C43" s="5"/>
      <c r="I43" s="42"/>
      <c r="J43" s="42"/>
      <c r="K43" s="42"/>
      <c r="M43" s="167">
        <v>40544</v>
      </c>
      <c r="N43" s="199"/>
      <c r="O43" s="200"/>
    </row>
    <row r="44" spans="2:15" ht="11.25">
      <c r="B44" s="18" t="s">
        <v>44</v>
      </c>
      <c r="I44" s="108" t="str">
        <f>IF(G10&lt;&gt;"x"," ",IF(I41="JA",M30,"- - -"))</f>
        <v> </v>
      </c>
      <c r="J44" s="109"/>
      <c r="K44" s="110"/>
      <c r="M44" s="34"/>
      <c r="N44" s="35"/>
      <c r="O44" s="35"/>
    </row>
    <row r="45" spans="2:15" ht="11.25">
      <c r="B45" s="18" t="s">
        <v>68</v>
      </c>
      <c r="I45" s="111"/>
      <c r="J45" s="112"/>
      <c r="K45" s="113"/>
      <c r="M45" s="34"/>
      <c r="N45" s="35"/>
      <c r="O45" s="35"/>
    </row>
    <row r="46" spans="2:15" ht="11.25">
      <c r="B46" s="18"/>
      <c r="I46" s="44"/>
      <c r="J46" s="44"/>
      <c r="K46" s="44"/>
      <c r="M46" s="114">
        <v>41334</v>
      </c>
      <c r="N46" s="115"/>
      <c r="O46" s="116"/>
    </row>
    <row r="47" spans="3:11" ht="11.25">
      <c r="C47" s="18"/>
      <c r="I47" s="53"/>
      <c r="J47" s="53"/>
      <c r="K47" s="53"/>
    </row>
    <row r="48" spans="1:2" ht="11.25">
      <c r="A48" s="5" t="s">
        <v>13</v>
      </c>
      <c r="B48" s="5" t="s">
        <v>102</v>
      </c>
    </row>
    <row r="49" spans="1:2" ht="11.25">
      <c r="A49" s="5"/>
      <c r="B49" s="18" t="s">
        <v>116</v>
      </c>
    </row>
    <row r="50" ht="11.25"/>
    <row r="51" spans="2:11" ht="11.25">
      <c r="B51" s="203" t="s">
        <v>130</v>
      </c>
      <c r="C51" s="203"/>
      <c r="D51" s="203"/>
      <c r="E51" s="203"/>
      <c r="F51" s="203"/>
      <c r="G51" s="203"/>
      <c r="I51" s="128" t="str">
        <f>IF(G12&lt;&gt;"x"," ",IF(G12="x",M19))</f>
        <v> </v>
      </c>
      <c r="J51" s="129"/>
      <c r="K51" s="130"/>
    </row>
    <row r="52" spans="2:11" ht="11.25">
      <c r="B52" s="203"/>
      <c r="C52" s="203"/>
      <c r="D52" s="203"/>
      <c r="E52" s="203"/>
      <c r="F52" s="203"/>
      <c r="G52" s="203"/>
      <c r="I52" s="134"/>
      <c r="J52" s="135"/>
      <c r="K52" s="136"/>
    </row>
    <row r="53" ht="11.25"/>
    <row r="54" spans="2:11" ht="11.25">
      <c r="B54" s="9" t="s">
        <v>103</v>
      </c>
      <c r="I54" s="128" t="str">
        <f>IF(G12&lt;&gt;"x"," ",IF(G12="x",M39))</f>
        <v> </v>
      </c>
      <c r="J54" s="129"/>
      <c r="K54" s="130"/>
    </row>
    <row r="55" spans="2:11" ht="11.25">
      <c r="B55" s="9" t="s">
        <v>114</v>
      </c>
      <c r="I55" s="134"/>
      <c r="J55" s="135"/>
      <c r="K55" s="136"/>
    </row>
    <row r="56" ht="11.25"/>
    <row r="57" spans="2:11" ht="11.25">
      <c r="B57" s="137" t="s">
        <v>111</v>
      </c>
      <c r="C57" s="203"/>
      <c r="D57" s="203"/>
      <c r="E57" s="203"/>
      <c r="F57" s="203"/>
      <c r="G57" s="203"/>
      <c r="I57" s="128" t="str">
        <f>IF(G12&lt;&gt;"x"," ",IF(G12="x",M30))</f>
        <v> </v>
      </c>
      <c r="J57" s="129"/>
      <c r="K57" s="130"/>
    </row>
    <row r="58" spans="2:11" ht="11.25">
      <c r="B58" s="203"/>
      <c r="C58" s="203"/>
      <c r="D58" s="203"/>
      <c r="E58" s="203"/>
      <c r="F58" s="203"/>
      <c r="G58" s="203"/>
      <c r="I58" s="134"/>
      <c r="J58" s="135"/>
      <c r="K58" s="136"/>
    </row>
    <row r="59" ht="11.25"/>
    <row r="60" spans="2:11" ht="11.25">
      <c r="B60" s="9" t="s">
        <v>112</v>
      </c>
      <c r="I60" s="182" t="str">
        <f>IF(G12&lt;&gt;"x"," ",IF(AND(M19&lt;M43,AND(M39&lt;=M43,M30&lt;M46)),"JA","NEIN"))</f>
        <v> </v>
      </c>
      <c r="J60" s="183"/>
      <c r="K60" s="184"/>
    </row>
    <row r="61" spans="2:11" ht="11.25">
      <c r="B61" s="5" t="s">
        <v>67</v>
      </c>
      <c r="I61" s="185"/>
      <c r="J61" s="186"/>
      <c r="K61" s="187"/>
    </row>
    <row r="62" spans="3:11" ht="11.25">
      <c r="C62" s="5"/>
      <c r="I62" s="42"/>
      <c r="J62" s="42"/>
      <c r="K62" s="42"/>
    </row>
    <row r="63" spans="2:11" ht="11.25">
      <c r="B63" s="18" t="s">
        <v>44</v>
      </c>
      <c r="I63" s="108" t="str">
        <f>IF(G12&lt;&gt;"x"," ",IF(I60="JA",M30,"- - -"))</f>
        <v> </v>
      </c>
      <c r="J63" s="109"/>
      <c r="K63" s="110"/>
    </row>
    <row r="64" spans="2:11" ht="11.25">
      <c r="B64" s="18" t="s">
        <v>113</v>
      </c>
      <c r="I64" s="111"/>
      <c r="J64" s="112"/>
      <c r="K64" s="113"/>
    </row>
    <row r="65" spans="2:11" ht="11.25">
      <c r="B65" s="18"/>
      <c r="I65" s="44"/>
      <c r="J65" s="44"/>
      <c r="K65" s="44"/>
    </row>
  </sheetData>
  <sheetProtection password="CDF4" sheet="1" objects="1" scenarios="1"/>
  <mergeCells count="35">
    <mergeCell ref="M14:O16"/>
    <mergeCell ref="M19:O19"/>
    <mergeCell ref="I38:K39"/>
    <mergeCell ref="B38:H39"/>
    <mergeCell ref="M30:O30"/>
    <mergeCell ref="M33:O33"/>
    <mergeCell ref="M34:N34"/>
    <mergeCell ref="M36:O37"/>
    <mergeCell ref="M5:O5"/>
    <mergeCell ref="M6:O6"/>
    <mergeCell ref="M23:O25"/>
    <mergeCell ref="I21:K21"/>
    <mergeCell ref="B23:K23"/>
    <mergeCell ref="C17:G18"/>
    <mergeCell ref="I17:K18"/>
    <mergeCell ref="I10:K11"/>
    <mergeCell ref="I12:K13"/>
    <mergeCell ref="A5:D5"/>
    <mergeCell ref="I63:K64"/>
    <mergeCell ref="M46:O46"/>
    <mergeCell ref="I35:K36"/>
    <mergeCell ref="M41:O42"/>
    <mergeCell ref="M39:O39"/>
    <mergeCell ref="I41:K42"/>
    <mergeCell ref="I44:K45"/>
    <mergeCell ref="M43:O43"/>
    <mergeCell ref="I51:K52"/>
    <mergeCell ref="I57:K58"/>
    <mergeCell ref="F5:K5"/>
    <mergeCell ref="A6:D6"/>
    <mergeCell ref="F6:K6"/>
    <mergeCell ref="I60:K61"/>
    <mergeCell ref="B51:G52"/>
    <mergeCell ref="B57:G58"/>
    <mergeCell ref="I54:K55"/>
  </mergeCells>
  <printOptions/>
  <pageMargins left="0.787401575" right="0.787401575" top="0.984251969" bottom="0.984251969" header="0.4921259845" footer="0.4921259845"/>
  <pageSetup blackAndWhite="1" orientation="portrait" paperSize="9" r:id="rId1"/>
  <headerFooter alignWithMargins="0">
    <oddFooter>&amp;L&amp;"Verdana,Kursiv"&amp;8Landskirchenamt Hannover, Referat 73&amp;C&amp;8Seite &amp;P (&amp;N)&amp;R&amp;"Verdana,Kursiv"&amp;8Bearbeitungsstand:  13.10.2010</oddFooter>
  </headerFooter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A4" sqref="A4:D4"/>
    </sheetView>
  </sheetViews>
  <sheetFormatPr defaultColWidth="11.00390625" defaultRowHeight="14.25" customHeight="1" outlineLevelCol="1"/>
  <cols>
    <col min="1" max="1" width="3.50390625" style="9" customWidth="1"/>
    <col min="2" max="2" width="3.25390625" style="9" customWidth="1"/>
    <col min="3" max="3" width="11.00390625" style="9" customWidth="1"/>
    <col min="4" max="4" width="14.00390625" style="9" customWidth="1"/>
    <col min="5" max="5" width="11.00390625" style="9" customWidth="1"/>
    <col min="6" max="7" width="4.125" style="9" customWidth="1"/>
    <col min="8" max="8" width="2.625" style="9" customWidth="1"/>
    <col min="9" max="9" width="5.125" style="9" customWidth="1"/>
    <col min="10" max="10" width="4.125" style="9" customWidth="1"/>
    <col min="11" max="11" width="13.125" style="9" customWidth="1"/>
    <col min="12" max="12" width="11.00390625" style="9" customWidth="1"/>
    <col min="13" max="14" width="5.875" style="10" hidden="1" customWidth="1" outlineLevel="1"/>
    <col min="15" max="15" width="11.75390625" style="10" hidden="1" customWidth="1" outlineLevel="1"/>
    <col min="16" max="16" width="11.00390625" style="9" customWidth="1" collapsed="1"/>
    <col min="17" max="16384" width="11.00390625" style="9" customWidth="1"/>
  </cols>
  <sheetData>
    <row r="1" ht="15.75" customHeight="1">
      <c r="A1" s="5" t="s">
        <v>0</v>
      </c>
    </row>
    <row r="2" spans="1:11" ht="26.25" customHeight="1">
      <c r="A2" s="54" t="s">
        <v>36</v>
      </c>
      <c r="B2" s="227" t="s">
        <v>97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1.25">
      <c r="A3" s="54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5" ht="15" customHeight="1">
      <c r="A4" s="117"/>
      <c r="B4" s="117"/>
      <c r="C4" s="117"/>
      <c r="D4" s="117"/>
      <c r="E4" s="77"/>
      <c r="F4" s="119"/>
      <c r="G4" s="119"/>
      <c r="H4" s="119"/>
      <c r="I4" s="119"/>
      <c r="J4" s="119"/>
      <c r="K4" s="119"/>
      <c r="M4" s="121" t="s">
        <v>8</v>
      </c>
      <c r="N4" s="115"/>
      <c r="O4" s="116"/>
    </row>
    <row r="5" spans="1:15" ht="11.25">
      <c r="A5" s="118" t="s">
        <v>81</v>
      </c>
      <c r="B5" s="118"/>
      <c r="C5" s="118"/>
      <c r="D5" s="118"/>
      <c r="E5" s="77"/>
      <c r="F5" s="120" t="s">
        <v>82</v>
      </c>
      <c r="G5" s="120"/>
      <c r="H5" s="120"/>
      <c r="I5" s="120"/>
      <c r="J5" s="120"/>
      <c r="K5" s="120"/>
      <c r="M5" s="122">
        <v>39814</v>
      </c>
      <c r="N5" s="123"/>
      <c r="O5" s="124"/>
    </row>
    <row r="6" spans="1:15" ht="11.25">
      <c r="A6" s="12"/>
      <c r="F6" s="14"/>
      <c r="I6" s="14"/>
      <c r="M6" s="22">
        <f>DAY(M5)</f>
        <v>1</v>
      </c>
      <c r="N6" s="22">
        <f>MONTH(M5)</f>
        <v>1</v>
      </c>
      <c r="O6" s="22">
        <f>YEAR(M5)</f>
        <v>2009</v>
      </c>
    </row>
    <row r="7" spans="1:15" ht="27" customHeight="1">
      <c r="A7" s="12"/>
      <c r="B7" s="137" t="s">
        <v>118</v>
      </c>
      <c r="C7" s="137"/>
      <c r="D7" s="137"/>
      <c r="E7" s="137"/>
      <c r="F7" s="137"/>
      <c r="G7" s="137"/>
      <c r="I7" s="15" t="s">
        <v>4</v>
      </c>
      <c r="J7" s="1"/>
      <c r="K7" s="13"/>
      <c r="M7" s="114">
        <v>40848</v>
      </c>
      <c r="N7" s="115"/>
      <c r="O7" s="116"/>
    </row>
    <row r="8" spans="1:11" ht="6" customHeight="1">
      <c r="A8" s="12"/>
      <c r="B8" s="55"/>
      <c r="C8" s="55"/>
      <c r="D8" s="55"/>
      <c r="E8" s="55"/>
      <c r="F8" s="55"/>
      <c r="G8" s="55"/>
      <c r="I8" s="13"/>
      <c r="J8" s="13"/>
      <c r="K8" s="13"/>
    </row>
    <row r="9" spans="11:15" ht="16.5" customHeight="1">
      <c r="K9" s="21" t="str">
        <f>IF(I10&lt;32000,"Beginn der Aufstiegszeit eingeben!"," ")</f>
        <v>Beginn der Aufstiegszeit eingeben!</v>
      </c>
      <c r="M9" s="23" t="s">
        <v>9</v>
      </c>
      <c r="N9" s="24"/>
      <c r="O9" s="25"/>
    </row>
    <row r="10" spans="2:15" ht="11.25">
      <c r="B10" s="9" t="s">
        <v>5</v>
      </c>
      <c r="I10" s="210"/>
      <c r="J10" s="211"/>
      <c r="K10" s="212"/>
      <c r="M10" s="26">
        <f>DAY(I10)</f>
        <v>0</v>
      </c>
      <c r="N10" s="26">
        <f>MONTH(I10)</f>
        <v>1</v>
      </c>
      <c r="O10" s="26">
        <f>YEAR(I10)</f>
        <v>1900</v>
      </c>
    </row>
    <row r="11" spans="2:15" s="80" customFormat="1" ht="10.5">
      <c r="B11" s="80" t="s">
        <v>84</v>
      </c>
      <c r="G11" s="81"/>
      <c r="H11" s="81"/>
      <c r="I11" s="213"/>
      <c r="J11" s="214"/>
      <c r="K11" s="215"/>
      <c r="M11" s="82"/>
      <c r="N11" s="82"/>
      <c r="O11" s="82"/>
    </row>
    <row r="12" ht="16.5" customHeight="1">
      <c r="K12" s="21" t="str">
        <f>IF(I13&lt;1,"Dauer der Zeit der Bewährung oder Tätigkeit eingeben! "," ")</f>
        <v>Dauer der Zeit der Bewährung oder Tätigkeit eingeben! </v>
      </c>
    </row>
    <row r="13" spans="2:15" ht="17.25" customHeight="1">
      <c r="B13" s="9" t="s">
        <v>6</v>
      </c>
      <c r="I13" s="2"/>
      <c r="J13" s="3" t="s">
        <v>7</v>
      </c>
      <c r="K13" s="28"/>
      <c r="M13" s="151" t="s">
        <v>10</v>
      </c>
      <c r="N13" s="123"/>
      <c r="O13" s="124"/>
    </row>
    <row r="14" spans="2:15" ht="14.25" customHeight="1">
      <c r="B14" s="220" t="str">
        <f>IF(AND(K9=" ",K12=" "),IF(M16&lt;M5,"Der Zeit der Bewährung/der Tätigkeit war bereits vor dem 1.1.2009 erfüllt;   Besitzstandszulage gem. § 9 Abs. 1 ARR-Ü-Konf."," ")," ")</f>
        <v> </v>
      </c>
      <c r="C14" s="220"/>
      <c r="D14" s="220"/>
      <c r="E14" s="220"/>
      <c r="F14" s="220"/>
      <c r="G14" s="220"/>
      <c r="H14" s="220"/>
      <c r="I14" s="220"/>
      <c r="J14" s="220"/>
      <c r="K14" s="220"/>
      <c r="M14" s="155"/>
      <c r="N14" s="156"/>
      <c r="O14" s="157"/>
    </row>
    <row r="15" spans="2:15" ht="13.5" customHeight="1"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M15" s="26">
        <f>M10</f>
        <v>0</v>
      </c>
      <c r="N15" s="26">
        <f>N10</f>
        <v>1</v>
      </c>
      <c r="O15" s="26">
        <f>O10+I13</f>
        <v>1900</v>
      </c>
    </row>
    <row r="16" spans="2:15" ht="13.5" customHeight="1"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M16" s="114">
        <f>DATE(O15,N15,M15)</f>
        <v>0</v>
      </c>
      <c r="N16" s="115"/>
      <c r="O16" s="116"/>
    </row>
    <row r="17" spans="2:15" ht="15" customHeight="1">
      <c r="B17" s="5" t="s">
        <v>2</v>
      </c>
      <c r="C17" s="18" t="s">
        <v>98</v>
      </c>
      <c r="M17" s="34"/>
      <c r="N17" s="35"/>
      <c r="O17" s="35"/>
    </row>
    <row r="18" spans="1:19" s="33" customFormat="1" ht="11.25">
      <c r="A18" s="9"/>
      <c r="B18" s="9"/>
      <c r="C18" s="219" t="s">
        <v>100</v>
      </c>
      <c r="D18" s="219"/>
      <c r="E18" s="219"/>
      <c r="F18" s="219"/>
      <c r="G18" s="219"/>
      <c r="H18" s="219"/>
      <c r="I18" s="219"/>
      <c r="J18" s="219"/>
      <c r="K18" s="219"/>
      <c r="M18" s="122" t="s">
        <v>33</v>
      </c>
      <c r="N18" s="178"/>
      <c r="O18" s="179"/>
      <c r="Q18" s="9"/>
      <c r="R18" s="9"/>
      <c r="S18" s="9"/>
    </row>
    <row r="19" spans="3:15" ht="11.25">
      <c r="C19" s="219"/>
      <c r="D19" s="219"/>
      <c r="E19" s="219"/>
      <c r="F19" s="219"/>
      <c r="G19" s="219"/>
      <c r="H19" s="219"/>
      <c r="I19" s="219"/>
      <c r="J19" s="219"/>
      <c r="K19" s="219"/>
      <c r="M19" s="180">
        <f>IF(MOD(I13,2)&gt;0,6,0)</f>
        <v>0</v>
      </c>
      <c r="N19" s="181"/>
      <c r="O19" s="37">
        <f>IF(MOD(I13,2)=0,I13/2,INT(I13/2))</f>
        <v>0</v>
      </c>
    </row>
    <row r="20" spans="3:15" ht="11.25">
      <c r="C20" s="219"/>
      <c r="D20" s="219"/>
      <c r="E20" s="219"/>
      <c r="F20" s="219"/>
      <c r="G20" s="219"/>
      <c r="H20" s="219"/>
      <c r="I20" s="219"/>
      <c r="J20" s="219"/>
      <c r="K20" s="219"/>
      <c r="M20" s="38"/>
      <c r="N20" s="38"/>
      <c r="O20" s="38"/>
    </row>
    <row r="21" spans="3:15" ht="11.25">
      <c r="C21" s="9" t="s">
        <v>12</v>
      </c>
      <c r="I21" s="171" t="str">
        <f>IF(J7="x",M24-1," ")</f>
        <v> </v>
      </c>
      <c r="J21" s="172"/>
      <c r="K21" s="173"/>
      <c r="M21" s="151" t="s">
        <v>11</v>
      </c>
      <c r="N21" s="123"/>
      <c r="O21" s="124"/>
    </row>
    <row r="22" spans="3:15" ht="11.25">
      <c r="C22" s="9" t="s">
        <v>35</v>
      </c>
      <c r="I22" s="174"/>
      <c r="J22" s="175"/>
      <c r="K22" s="176"/>
      <c r="M22" s="155"/>
      <c r="N22" s="156"/>
      <c r="O22" s="157"/>
    </row>
    <row r="23" spans="13:15" ht="11.25">
      <c r="M23" s="26">
        <f>M10</f>
        <v>0</v>
      </c>
      <c r="N23" s="26">
        <f>IF((N10+M19)&gt;12,(N10+M19-12),N10+M19)</f>
        <v>1</v>
      </c>
      <c r="O23" s="26">
        <f>IF((N10+M19)&gt;12,(O10+O19+1),O10+O19)</f>
        <v>1900</v>
      </c>
    </row>
    <row r="24" spans="3:15" ht="11.25">
      <c r="C24" s="9" t="s">
        <v>41</v>
      </c>
      <c r="I24" s="171" t="str">
        <f>IF(J7="x",M16," ")</f>
        <v> </v>
      </c>
      <c r="J24" s="172"/>
      <c r="K24" s="173"/>
      <c r="M24" s="114">
        <f>DATE(O23,N23,M23)</f>
        <v>0</v>
      </c>
      <c r="N24" s="115"/>
      <c r="O24" s="116"/>
    </row>
    <row r="25" spans="3:11" ht="11.25">
      <c r="C25" s="9" t="s">
        <v>40</v>
      </c>
      <c r="I25" s="174"/>
      <c r="J25" s="175"/>
      <c r="K25" s="176"/>
    </row>
    <row r="26" spans="13:15" ht="11.25">
      <c r="M26" s="151" t="s">
        <v>22</v>
      </c>
      <c r="N26" s="123"/>
      <c r="O26" s="124"/>
    </row>
    <row r="27" spans="3:15" ht="11.25">
      <c r="C27" s="9" t="s">
        <v>43</v>
      </c>
      <c r="I27" s="182" t="str">
        <f>IF(J7="x",IF(M33="JA","JA","NEIN")," ")</f>
        <v> </v>
      </c>
      <c r="J27" s="183"/>
      <c r="K27" s="184"/>
      <c r="M27" s="166"/>
      <c r="N27" s="153"/>
      <c r="O27" s="154"/>
    </row>
    <row r="28" spans="3:15" ht="11.25">
      <c r="C28" s="5" t="s">
        <v>42</v>
      </c>
      <c r="I28" s="185"/>
      <c r="J28" s="186"/>
      <c r="K28" s="187"/>
      <c r="M28" s="167">
        <v>40544</v>
      </c>
      <c r="N28" s="156"/>
      <c r="O28" s="157"/>
    </row>
    <row r="29" spans="3:15" ht="14.25" customHeight="1">
      <c r="C29" s="5"/>
      <c r="I29" s="42"/>
      <c r="J29" s="42"/>
      <c r="K29" s="42"/>
      <c r="M29" s="34"/>
      <c r="N29" s="35"/>
      <c r="O29" s="35"/>
    </row>
    <row r="30" spans="3:15" ht="15.75" customHeight="1">
      <c r="C30" s="40" t="s">
        <v>44</v>
      </c>
      <c r="I30" s="145">
        <f>IF(I27="JA",M16,IF(I27="NEIN","ggf. Anspruch nach Absatz 2a (siehe unten)",""))</f>
      </c>
      <c r="J30" s="146"/>
      <c r="K30" s="147"/>
      <c r="M30" s="114">
        <v>41334</v>
      </c>
      <c r="N30" s="168"/>
      <c r="O30" s="169"/>
    </row>
    <row r="31" spans="3:11" ht="15.75" customHeight="1">
      <c r="C31" s="56" t="s">
        <v>45</v>
      </c>
      <c r="I31" s="148"/>
      <c r="J31" s="149"/>
      <c r="K31" s="150"/>
    </row>
    <row r="32" spans="13:15" ht="11.25">
      <c r="M32" s="170" t="s">
        <v>50</v>
      </c>
      <c r="N32" s="123"/>
      <c r="O32" s="124"/>
    </row>
    <row r="33" spans="2:15" ht="15" customHeight="1">
      <c r="B33" s="5" t="s">
        <v>13</v>
      </c>
      <c r="C33" s="18" t="s">
        <v>99</v>
      </c>
      <c r="M33" s="155" t="str">
        <f>IF(J7="x",IF(M24&gt;M5,"NEIN","JA"),"entfällt")</f>
        <v>entfällt</v>
      </c>
      <c r="N33" s="156"/>
      <c r="O33" s="157"/>
    </row>
    <row r="34" spans="3:12" ht="13.5" customHeight="1">
      <c r="C34" s="219" t="s">
        <v>93</v>
      </c>
      <c r="D34" s="219"/>
      <c r="E34" s="219"/>
      <c r="F34" s="219"/>
      <c r="G34" s="219"/>
      <c r="H34" s="219"/>
      <c r="I34" s="219"/>
      <c r="J34" s="219"/>
      <c r="K34" s="219"/>
      <c r="L34" s="33"/>
    </row>
    <row r="35" spans="3:15" ht="13.5" customHeight="1">
      <c r="C35" s="219"/>
      <c r="D35" s="219"/>
      <c r="E35" s="219"/>
      <c r="F35" s="219"/>
      <c r="G35" s="219"/>
      <c r="H35" s="219"/>
      <c r="I35" s="219"/>
      <c r="J35" s="219"/>
      <c r="K35" s="219"/>
      <c r="M35" s="221" t="s">
        <v>20</v>
      </c>
      <c r="N35" s="222"/>
      <c r="O35" s="223"/>
    </row>
    <row r="36" spans="3:15" ht="13.5" customHeight="1">
      <c r="C36" s="219"/>
      <c r="D36" s="219"/>
      <c r="E36" s="219"/>
      <c r="F36" s="219"/>
      <c r="G36" s="219"/>
      <c r="H36" s="219"/>
      <c r="I36" s="219"/>
      <c r="J36" s="219"/>
      <c r="K36" s="219"/>
      <c r="M36" s="224" t="str">
        <f>IF(J7="x",IF(M16&gt;M28,"NEIN","JA"),"entfällt")</f>
        <v>entfällt</v>
      </c>
      <c r="N36" s="225"/>
      <c r="O36" s="226"/>
    </row>
    <row r="37" spans="3:15" ht="13.5" customHeight="1">
      <c r="C37" s="9" t="s">
        <v>12</v>
      </c>
      <c r="I37" s="128" t="str">
        <f>IF(AND(J7="x",I27="NEIN"),M16-1,"entfällt (Anspruch nach Absatz 2")</f>
        <v>entfällt (Anspruch nach Absatz 2</v>
      </c>
      <c r="J37" s="129"/>
      <c r="K37" s="130"/>
      <c r="M37" s="35"/>
      <c r="N37" s="35"/>
      <c r="O37" s="35"/>
    </row>
    <row r="38" spans="3:15" ht="13.5" customHeight="1">
      <c r="C38" s="9" t="s">
        <v>94</v>
      </c>
      <c r="I38" s="134"/>
      <c r="J38" s="135"/>
      <c r="K38" s="136"/>
      <c r="M38" s="35"/>
      <c r="N38" s="35"/>
      <c r="O38" s="35"/>
    </row>
    <row r="39" spans="13:15" ht="11.25">
      <c r="M39" s="35"/>
      <c r="N39" s="35"/>
      <c r="O39" s="35"/>
    </row>
    <row r="40" spans="3:11" ht="11.25">
      <c r="C40" s="9" t="s">
        <v>41</v>
      </c>
      <c r="I40" s="171" t="str">
        <f>IF(AND(J7="x",I27="NEIN"),M16," ")</f>
        <v> </v>
      </c>
      <c r="J40" s="172"/>
      <c r="K40" s="173"/>
    </row>
    <row r="41" spans="3:15" ht="11.25">
      <c r="C41" s="9" t="s">
        <v>40</v>
      </c>
      <c r="I41" s="174"/>
      <c r="J41" s="175"/>
      <c r="K41" s="176"/>
      <c r="M41" s="151" t="s">
        <v>25</v>
      </c>
      <c r="N41" s="123"/>
      <c r="O41" s="124"/>
    </row>
    <row r="42" spans="13:15" ht="14.25" customHeight="1">
      <c r="M42" s="166"/>
      <c r="N42" s="153"/>
      <c r="O42" s="154"/>
    </row>
    <row r="43" spans="3:15" ht="11.25">
      <c r="C43" s="9" t="s">
        <v>43</v>
      </c>
      <c r="I43" s="182" t="str">
        <f>IF(AND(J7="x",I27="NEIN"),M58," ")</f>
        <v> </v>
      </c>
      <c r="J43" s="183"/>
      <c r="K43" s="184"/>
      <c r="M43" s="155" t="str">
        <f>IF(I13&lt;4,"JA","NEIN")</f>
        <v>JA</v>
      </c>
      <c r="N43" s="156"/>
      <c r="O43" s="157"/>
    </row>
    <row r="44" spans="3:15" ht="11.25">
      <c r="C44" s="5" t="s">
        <v>95</v>
      </c>
      <c r="I44" s="185"/>
      <c r="J44" s="186"/>
      <c r="K44" s="187"/>
      <c r="M44" s="35"/>
      <c r="N44" s="35"/>
      <c r="O44" s="35"/>
    </row>
    <row r="45" spans="3:15" ht="11.25">
      <c r="C45" s="5"/>
      <c r="I45" s="42"/>
      <c r="J45" s="42"/>
      <c r="K45" s="42"/>
      <c r="M45" s="151" t="s">
        <v>26</v>
      </c>
      <c r="N45" s="123"/>
      <c r="O45" s="124"/>
    </row>
    <row r="46" spans="3:15" ht="11.25">
      <c r="C46" s="40" t="s">
        <v>44</v>
      </c>
      <c r="I46" s="145">
        <f>IF(I43="JA",M16,"")</f>
      </c>
      <c r="J46" s="146"/>
      <c r="K46" s="147"/>
      <c r="M46" s="166"/>
      <c r="N46" s="153"/>
      <c r="O46" s="154"/>
    </row>
    <row r="47" spans="3:15" ht="11.25">
      <c r="C47" s="56" t="s">
        <v>45</v>
      </c>
      <c r="I47" s="148"/>
      <c r="J47" s="149"/>
      <c r="K47" s="150"/>
      <c r="M47" s="155" t="str">
        <f>IF(G7="x",#REF!,"entfällt")</f>
        <v>entfällt</v>
      </c>
      <c r="N47" s="156"/>
      <c r="O47" s="157"/>
    </row>
    <row r="48" spans="3:11" ht="11.25">
      <c r="C48" s="56"/>
      <c r="I48" s="87"/>
      <c r="J48" s="87"/>
      <c r="K48" s="87"/>
    </row>
    <row r="49" spans="3:15" ht="11.25">
      <c r="C49" s="18"/>
      <c r="I49" s="53"/>
      <c r="J49" s="53"/>
      <c r="K49" s="53"/>
      <c r="M49" s="151" t="s">
        <v>27</v>
      </c>
      <c r="N49" s="194"/>
      <c r="O49" s="195"/>
    </row>
    <row r="50" spans="13:15" ht="14.25" customHeight="1">
      <c r="M50" s="155" t="str">
        <f>IF(J7="x",I27,"entfällt")</f>
        <v>entfällt</v>
      </c>
      <c r="N50" s="156"/>
      <c r="O50" s="157"/>
    </row>
    <row r="52" spans="13:15" ht="14.25" customHeight="1">
      <c r="M52" s="151" t="s">
        <v>28</v>
      </c>
      <c r="N52" s="188"/>
      <c r="O52" s="189"/>
    </row>
    <row r="53" spans="13:15" ht="14.25" customHeight="1">
      <c r="M53" s="190"/>
      <c r="N53" s="191"/>
      <c r="O53" s="192"/>
    </row>
    <row r="54" spans="13:15" ht="14.25" customHeight="1">
      <c r="M54" s="155" t="str">
        <f>IF(M16&gt;M28,"NEIN","JA")</f>
        <v>JA</v>
      </c>
      <c r="N54" s="156"/>
      <c r="O54" s="157"/>
    </row>
    <row r="56" spans="13:15" ht="14.25" customHeight="1">
      <c r="M56" s="151" t="s">
        <v>96</v>
      </c>
      <c r="N56" s="194"/>
      <c r="O56" s="195"/>
    </row>
    <row r="57" spans="13:15" ht="14.25" customHeight="1">
      <c r="M57" s="152"/>
      <c r="N57" s="201"/>
      <c r="O57" s="202"/>
    </row>
    <row r="58" spans="13:15" ht="14.25" customHeight="1">
      <c r="M58" s="155" t="str">
        <f>IF(J7="x",IF(M16&lt;=M30,"JA","NEIN"),"entfällt")</f>
        <v>entfällt</v>
      </c>
      <c r="N58" s="156"/>
      <c r="O58" s="157"/>
    </row>
  </sheetData>
  <sheetProtection password="CDF4" sheet="1" objects="1" scenarios="1"/>
  <mergeCells count="44">
    <mergeCell ref="M56:O57"/>
    <mergeCell ref="M58:O58"/>
    <mergeCell ref="I10:K11"/>
    <mergeCell ref="M4:O4"/>
    <mergeCell ref="M24:O24"/>
    <mergeCell ref="M26:O27"/>
    <mergeCell ref="M13:O14"/>
    <mergeCell ref="M16:O16"/>
    <mergeCell ref="M18:O18"/>
    <mergeCell ref="M19:N19"/>
    <mergeCell ref="B2:K2"/>
    <mergeCell ref="M5:O5"/>
    <mergeCell ref="A4:D4"/>
    <mergeCell ref="A5:D5"/>
    <mergeCell ref="F4:K4"/>
    <mergeCell ref="F5:K5"/>
    <mergeCell ref="M21:O22"/>
    <mergeCell ref="M54:O54"/>
    <mergeCell ref="M43:O43"/>
    <mergeCell ref="M45:O46"/>
    <mergeCell ref="M47:O47"/>
    <mergeCell ref="M49:O49"/>
    <mergeCell ref="M50:O50"/>
    <mergeCell ref="M52:O53"/>
    <mergeCell ref="C18:K20"/>
    <mergeCell ref="B14:K16"/>
    <mergeCell ref="I21:K22"/>
    <mergeCell ref="M41:O42"/>
    <mergeCell ref="M33:O33"/>
    <mergeCell ref="M35:O35"/>
    <mergeCell ref="M36:O36"/>
    <mergeCell ref="M28:O28"/>
    <mergeCell ref="M32:O32"/>
    <mergeCell ref="I30:K31"/>
    <mergeCell ref="B7:G7"/>
    <mergeCell ref="I43:K44"/>
    <mergeCell ref="I46:K47"/>
    <mergeCell ref="M30:O30"/>
    <mergeCell ref="M7:O7"/>
    <mergeCell ref="C34:K36"/>
    <mergeCell ref="I37:K38"/>
    <mergeCell ref="I40:K41"/>
    <mergeCell ref="I24:K25"/>
    <mergeCell ref="I27:K28"/>
  </mergeCells>
  <printOptions/>
  <pageMargins left="0.7874015748031497" right="0.7874015748031497" top="0.7874015748031497" bottom="0.7874015748031497" header="0.5118110236220472" footer="0.5118110236220472"/>
  <pageSetup blackAndWhite="1" orientation="portrait" paperSize="9" r:id="rId1"/>
  <headerFooter alignWithMargins="0">
    <oddFooter>&amp;L&amp;"Verdana,Kursiv"&amp;8Landeskirchenamt Hannover, Referat 73&amp;R&amp;"Verdana,Kursiv"&amp;8Bearbeitungsstand:  13.10.2010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BSZ - Arbeitsplatz Klus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Landeskirchenamt Hannover</dc:creator>
  <cp:keywords/>
  <dc:description/>
  <cp:lastModifiedBy>Ansgar Schlei</cp:lastModifiedBy>
  <cp:lastPrinted>2010-10-14T05:39:55Z</cp:lastPrinted>
  <dcterms:created xsi:type="dcterms:W3CDTF">2002-09-25T09:37:52Z</dcterms:created>
  <dcterms:modified xsi:type="dcterms:W3CDTF">2011-09-01T13:52:28Z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COO.2122.100.2.257796</vt:lpwstr>
  </property>
  <property fmtid="{D5CDD505-2E9C-101B-9397-08002B2CF9AE}" pid="3" name="FSC#COOELAK@1.1001:Subject">
    <vt:lpwstr>ARR-Ue-Konf - Bewaehrungsaufstieg, VergGr-Zulagen - 1.1.2011 (Zeiger)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12.10.2010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*COO.2122.100.2.257796*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Axel.Klus@evlka.de</vt:lpwstr>
  </property>
</Properties>
</file>